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Default Extension="docx" ContentType="application/vnd.openxmlformats-officedocument.wordprocessingml.document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450" windowHeight="12390" tabRatio="599" activeTab="1"/>
  </bookViews>
  <sheets>
    <sheet name="Метод расчета рейтинга" sheetId="3" r:id="rId1"/>
    <sheet name="Лист1 (3)" sheetId="11" r:id="rId2"/>
    <sheet name="Анализ 2015" sheetId="12" r:id="rId3"/>
    <sheet name="Лист1" sheetId="13" r:id="rId4"/>
  </sheets>
  <definedNames>
    <definedName name="_xlnm._FilterDatabase" localSheetId="2" hidden="1">'Анализ 2015'!$A$4:$E$4</definedName>
    <definedName name="_xlnm._FilterDatabase" localSheetId="1" hidden="1">'Лист1 (3)'!$A$15:$AX$112</definedName>
  </definedNames>
  <calcPr calcId="125725"/>
</workbook>
</file>

<file path=xl/calcChain.xml><?xml version="1.0" encoding="utf-8"?>
<calcChain xmlns="http://schemas.openxmlformats.org/spreadsheetml/2006/main">
  <c r="U30" i="12"/>
  <c r="U29"/>
  <c r="U28"/>
  <c r="U27"/>
  <c r="U26"/>
  <c r="U25"/>
  <c r="U24"/>
  <c r="U23"/>
  <c r="M30"/>
  <c r="M29"/>
  <c r="M28"/>
  <c r="M27"/>
  <c r="M26"/>
  <c r="M25"/>
  <c r="M24"/>
  <c r="M23"/>
  <c r="AW97" i="11"/>
  <c r="AU97"/>
  <c r="AS97"/>
  <c r="AQ97"/>
  <c r="AO97"/>
  <c r="AM97"/>
  <c r="AK97"/>
  <c r="T30" i="12"/>
  <c r="T29"/>
  <c r="T28"/>
  <c r="T27"/>
  <c r="T26"/>
  <c r="T25"/>
  <c r="T24" s="1"/>
  <c r="O23"/>
  <c r="N30"/>
  <c r="P23"/>
  <c r="Q23" s="1"/>
  <c r="R30"/>
  <c r="R29"/>
  <c r="R28"/>
  <c r="R27"/>
  <c r="R26"/>
  <c r="R25"/>
  <c r="R24"/>
  <c r="R23"/>
  <c r="S23" s="1"/>
  <c r="P30"/>
  <c r="P29"/>
  <c r="P28"/>
  <c r="P27"/>
  <c r="P26"/>
  <c r="P25"/>
  <c r="P24"/>
  <c r="N23"/>
  <c r="N29"/>
  <c r="N28"/>
  <c r="N27"/>
  <c r="N26"/>
  <c r="N25"/>
  <c r="N24"/>
  <c r="Q27"/>
  <c r="AW110" i="11"/>
  <c r="AU110"/>
  <c r="AS110"/>
  <c r="AQ110"/>
  <c r="AO110"/>
  <c r="AM110"/>
  <c r="AK110"/>
  <c r="AW76"/>
  <c r="AU76"/>
  <c r="AS76"/>
  <c r="AQ76"/>
  <c r="AO76"/>
  <c r="AM76"/>
  <c r="AK76"/>
  <c r="AW56"/>
  <c r="AU56"/>
  <c r="AS56"/>
  <c r="AQ56"/>
  <c r="AO56"/>
  <c r="AM56"/>
  <c r="AK56"/>
  <c r="AW48"/>
  <c r="AU48"/>
  <c r="AS48"/>
  <c r="AQ48"/>
  <c r="AO48"/>
  <c r="AM48"/>
  <c r="AK48"/>
  <c r="AW42"/>
  <c r="AU42"/>
  <c r="AS42"/>
  <c r="AQ42"/>
  <c r="AO42"/>
  <c r="AM42"/>
  <c r="AK42"/>
  <c r="E7"/>
  <c r="K43"/>
  <c r="AW99"/>
  <c r="AU99"/>
  <c r="AS99"/>
  <c r="AQ99"/>
  <c r="AO99"/>
  <c r="AM99"/>
  <c r="AK99"/>
  <c r="AI99"/>
  <c r="AG99"/>
  <c r="AE99"/>
  <c r="AC99"/>
  <c r="AA99"/>
  <c r="Y99"/>
  <c r="N84"/>
  <c r="L112"/>
  <c r="S25" i="12" l="1"/>
  <c r="S26"/>
  <c r="S30"/>
  <c r="S27"/>
  <c r="S24"/>
  <c r="S28"/>
  <c r="Q29"/>
  <c r="O30"/>
  <c r="O29"/>
  <c r="O24"/>
  <c r="O28"/>
  <c r="Q24"/>
  <c r="Q28"/>
  <c r="S29"/>
  <c r="O27"/>
  <c r="O26"/>
  <c r="Q26"/>
  <c r="O25"/>
  <c r="Q25"/>
  <c r="AW93" i="11"/>
  <c r="AU93"/>
  <c r="AS93"/>
  <c r="AQ93"/>
  <c r="AO93"/>
  <c r="AM93"/>
  <c r="AK93"/>
  <c r="AI93"/>
  <c r="AG93"/>
  <c r="AE93"/>
  <c r="AC93"/>
  <c r="AA93"/>
  <c r="Y93"/>
  <c r="AW29"/>
  <c r="AU29"/>
  <c r="AS29"/>
  <c r="AQ29"/>
  <c r="AO29"/>
  <c r="AM29"/>
  <c r="AK29"/>
  <c r="AI29"/>
  <c r="AG29"/>
  <c r="AE29"/>
  <c r="AC29"/>
  <c r="AA29"/>
  <c r="Y29"/>
  <c r="AW89"/>
  <c r="AU89"/>
  <c r="AS89"/>
  <c r="AQ89"/>
  <c r="AO89"/>
  <c r="AM89"/>
  <c r="AK89"/>
  <c r="AI89"/>
  <c r="AG89"/>
  <c r="AE89"/>
  <c r="AC89"/>
  <c r="AA89"/>
  <c r="Y89"/>
  <c r="AW112"/>
  <c r="AU112"/>
  <c r="AS112"/>
  <c r="AQ112"/>
  <c r="AO112"/>
  <c r="AM112"/>
  <c r="AK112"/>
  <c r="AI112"/>
  <c r="AG112"/>
  <c r="AE112"/>
  <c r="AC112"/>
  <c r="AA112"/>
  <c r="Y112"/>
  <c r="AW111"/>
  <c r="AU111"/>
  <c r="AS111"/>
  <c r="AQ111"/>
  <c r="AO111"/>
  <c r="AM111"/>
  <c r="AK111"/>
  <c r="AI111"/>
  <c r="AG111"/>
  <c r="AE111"/>
  <c r="AC111"/>
  <c r="AA111"/>
  <c r="Y111"/>
  <c r="AW95"/>
  <c r="AU95"/>
  <c r="AS95"/>
  <c r="AQ95"/>
  <c r="AO95"/>
  <c r="AM95"/>
  <c r="AK95"/>
  <c r="AI95"/>
  <c r="AG95"/>
  <c r="AE95"/>
  <c r="AC95"/>
  <c r="AA95"/>
  <c r="Y95"/>
  <c r="AW103"/>
  <c r="AU103"/>
  <c r="AS103"/>
  <c r="AQ103"/>
  <c r="AO103"/>
  <c r="AM103"/>
  <c r="AK103"/>
  <c r="AI103"/>
  <c r="AG103"/>
  <c r="AE103"/>
  <c r="AC103"/>
  <c r="AA103"/>
  <c r="Y103"/>
  <c r="AW70"/>
  <c r="AU70"/>
  <c r="AS70"/>
  <c r="AQ70"/>
  <c r="AO70"/>
  <c r="AM70"/>
  <c r="AK70"/>
  <c r="AI70"/>
  <c r="AG70"/>
  <c r="AE70"/>
  <c r="AC70"/>
  <c r="AA70"/>
  <c r="Y70"/>
  <c r="AW106"/>
  <c r="AU106"/>
  <c r="AS106"/>
  <c r="AQ106"/>
  <c r="AO106"/>
  <c r="AM106"/>
  <c r="AK106"/>
  <c r="AI106"/>
  <c r="AG106"/>
  <c r="AE106"/>
  <c r="AC106"/>
  <c r="AA106"/>
  <c r="Y106"/>
  <c r="AW92"/>
  <c r="AU92"/>
  <c r="AS92"/>
  <c r="AQ92"/>
  <c r="AO92"/>
  <c r="AM92"/>
  <c r="AK92"/>
  <c r="AI92"/>
  <c r="AG92"/>
  <c r="AE92"/>
  <c r="AC92"/>
  <c r="AA92"/>
  <c r="Y92"/>
  <c r="AI110"/>
  <c r="AG110"/>
  <c r="AE110"/>
  <c r="AC110"/>
  <c r="AA110"/>
  <c r="Y110"/>
  <c r="AW60"/>
  <c r="AU60"/>
  <c r="AS60"/>
  <c r="AQ60"/>
  <c r="AO60"/>
  <c r="AM60"/>
  <c r="AK60"/>
  <c r="AI60"/>
  <c r="AG60"/>
  <c r="AE60"/>
  <c r="AC60"/>
  <c r="AA60"/>
  <c r="Y60"/>
  <c r="AW102"/>
  <c r="AU102"/>
  <c r="AS102"/>
  <c r="AQ102"/>
  <c r="AO102"/>
  <c r="AM102"/>
  <c r="AK102"/>
  <c r="AI102"/>
  <c r="AG102"/>
  <c r="AE102"/>
  <c r="AC102"/>
  <c r="AA102"/>
  <c r="Y102"/>
  <c r="AW39"/>
  <c r="AU39"/>
  <c r="AS39"/>
  <c r="AQ39"/>
  <c r="AO39"/>
  <c r="AM39"/>
  <c r="AK39"/>
  <c r="AI39"/>
  <c r="AG39"/>
  <c r="AE39"/>
  <c r="AC39"/>
  <c r="AA39"/>
  <c r="Y39"/>
  <c r="AW78"/>
  <c r="AU78"/>
  <c r="AS78"/>
  <c r="AQ78"/>
  <c r="AO78"/>
  <c r="AM78"/>
  <c r="AK78"/>
  <c r="AI78"/>
  <c r="AG78"/>
  <c r="AE78"/>
  <c r="AC78"/>
  <c r="AA78"/>
  <c r="Y78"/>
  <c r="AW96"/>
  <c r="AU96"/>
  <c r="AS96"/>
  <c r="AQ96"/>
  <c r="AO96"/>
  <c r="AM96"/>
  <c r="AK96"/>
  <c r="AI96"/>
  <c r="AG96"/>
  <c r="AE96"/>
  <c r="AC96"/>
  <c r="AA96"/>
  <c r="Y96"/>
  <c r="AI97"/>
  <c r="AG97"/>
  <c r="AE97"/>
  <c r="AC97"/>
  <c r="AA97"/>
  <c r="Y97"/>
  <c r="AW64"/>
  <c r="AU64"/>
  <c r="AS64"/>
  <c r="AQ64"/>
  <c r="AO64"/>
  <c r="AM64"/>
  <c r="AK64"/>
  <c r="AI64"/>
  <c r="AG64"/>
  <c r="AE64"/>
  <c r="AC64"/>
  <c r="AA64"/>
  <c r="Y64"/>
  <c r="AW88"/>
  <c r="AU88"/>
  <c r="AS88"/>
  <c r="AQ88"/>
  <c r="AO88"/>
  <c r="AM88"/>
  <c r="AK88"/>
  <c r="AI88"/>
  <c r="AG88"/>
  <c r="AE88"/>
  <c r="AC88"/>
  <c r="AA88"/>
  <c r="Y88"/>
  <c r="AW98"/>
  <c r="AU98"/>
  <c r="AS98"/>
  <c r="AQ98"/>
  <c r="AO98"/>
  <c r="AM98"/>
  <c r="AK98"/>
  <c r="AI98"/>
  <c r="AG98"/>
  <c r="AE98"/>
  <c r="AC98"/>
  <c r="AA98"/>
  <c r="Y98"/>
  <c r="AW91"/>
  <c r="AU91"/>
  <c r="AS91"/>
  <c r="AQ91"/>
  <c r="AO91"/>
  <c r="AM91"/>
  <c r="AK91"/>
  <c r="AG91"/>
  <c r="AE91"/>
  <c r="AC91"/>
  <c r="AA91"/>
  <c r="Y91"/>
  <c r="AW75"/>
  <c r="AU75"/>
  <c r="AS75"/>
  <c r="AQ75"/>
  <c r="AO75"/>
  <c r="AM75"/>
  <c r="AK75"/>
  <c r="AI75"/>
  <c r="AG75"/>
  <c r="AE75"/>
  <c r="AC75"/>
  <c r="AA75"/>
  <c r="Y75"/>
  <c r="AW101"/>
  <c r="AU101"/>
  <c r="AS101"/>
  <c r="AQ101"/>
  <c r="AO101"/>
  <c r="AM101"/>
  <c r="AK101"/>
  <c r="AI101"/>
  <c r="AG101"/>
  <c r="AE101"/>
  <c r="AC101"/>
  <c r="AA101"/>
  <c r="Y101"/>
  <c r="AW69"/>
  <c r="AU69"/>
  <c r="AS69"/>
  <c r="AQ69"/>
  <c r="AO69"/>
  <c r="AM69"/>
  <c r="AK69"/>
  <c r="AI69"/>
  <c r="AG69"/>
  <c r="AE69"/>
  <c r="AC69"/>
  <c r="AA69"/>
  <c r="Y69"/>
  <c r="AW73"/>
  <c r="AU73"/>
  <c r="AS73"/>
  <c r="AQ73"/>
  <c r="AO73"/>
  <c r="AM73"/>
  <c r="AK73"/>
  <c r="AI73"/>
  <c r="AG73"/>
  <c r="AE73"/>
  <c r="AC73"/>
  <c r="AA73"/>
  <c r="Y73"/>
  <c r="AW72"/>
  <c r="AU72"/>
  <c r="AS72"/>
  <c r="AQ72"/>
  <c r="AO72"/>
  <c r="AM72"/>
  <c r="AK72"/>
  <c r="AI72"/>
  <c r="AG72"/>
  <c r="AE72"/>
  <c r="AC72"/>
  <c r="AA72"/>
  <c r="Y72"/>
  <c r="AW59"/>
  <c r="AU59"/>
  <c r="AS59"/>
  <c r="AQ59"/>
  <c r="AO59"/>
  <c r="AM59"/>
  <c r="AK59"/>
  <c r="AI59"/>
  <c r="AG59"/>
  <c r="AE59"/>
  <c r="AC59"/>
  <c r="AA59"/>
  <c r="Y59"/>
  <c r="AW41"/>
  <c r="AU41"/>
  <c r="AS41"/>
  <c r="AQ41"/>
  <c r="AO41"/>
  <c r="AM41"/>
  <c r="AK41"/>
  <c r="AI41"/>
  <c r="AG41"/>
  <c r="AE41"/>
  <c r="AC41"/>
  <c r="AA41"/>
  <c r="Y41"/>
  <c r="AW105"/>
  <c r="AU105"/>
  <c r="AS105"/>
  <c r="AQ105"/>
  <c r="AO105"/>
  <c r="AM105"/>
  <c r="AK105"/>
  <c r="AI105"/>
  <c r="AG105"/>
  <c r="AE105"/>
  <c r="AC105"/>
  <c r="AA105"/>
  <c r="Y105"/>
  <c r="AW46"/>
  <c r="AU46"/>
  <c r="AS46"/>
  <c r="AQ46"/>
  <c r="AO46"/>
  <c r="AM46"/>
  <c r="AK46"/>
  <c r="AI46"/>
  <c r="AG46"/>
  <c r="AE46"/>
  <c r="AC46"/>
  <c r="AA46"/>
  <c r="Y46"/>
  <c r="AW27"/>
  <c r="AU27"/>
  <c r="AS27"/>
  <c r="AQ27"/>
  <c r="AO27"/>
  <c r="AM27"/>
  <c r="AK27"/>
  <c r="AI27"/>
  <c r="AG27"/>
  <c r="AE27"/>
  <c r="AC27"/>
  <c r="AA27"/>
  <c r="Y27"/>
  <c r="AW104"/>
  <c r="AU104"/>
  <c r="AS104"/>
  <c r="AQ104"/>
  <c r="AO104"/>
  <c r="AM104"/>
  <c r="AK104"/>
  <c r="AI104"/>
  <c r="AG104"/>
  <c r="AE104"/>
  <c r="AC104"/>
  <c r="AA104"/>
  <c r="Y104"/>
  <c r="AW90"/>
  <c r="AU90"/>
  <c r="AS90"/>
  <c r="AQ90"/>
  <c r="AO90"/>
  <c r="AM90"/>
  <c r="AK90"/>
  <c r="AI90"/>
  <c r="AG90"/>
  <c r="AE90"/>
  <c r="AC90"/>
  <c r="AA90"/>
  <c r="Y90"/>
  <c r="AW71"/>
  <c r="AU71"/>
  <c r="AS71"/>
  <c r="AQ71"/>
  <c r="AO71"/>
  <c r="AM71"/>
  <c r="AK71"/>
  <c r="AI71"/>
  <c r="AG71"/>
  <c r="AE71"/>
  <c r="AC71"/>
  <c r="AA71"/>
  <c r="Y71"/>
  <c r="AW82"/>
  <c r="AU82"/>
  <c r="AS82"/>
  <c r="AQ82"/>
  <c r="AO82"/>
  <c r="AM82"/>
  <c r="AK82"/>
  <c r="AI82"/>
  <c r="AG82"/>
  <c r="AE82"/>
  <c r="AC82"/>
  <c r="AA82"/>
  <c r="Y82"/>
  <c r="AW54"/>
  <c r="AU54"/>
  <c r="AS54"/>
  <c r="AQ54"/>
  <c r="AO54"/>
  <c r="AM54"/>
  <c r="AK54"/>
  <c r="AI54"/>
  <c r="AG54"/>
  <c r="AE54"/>
  <c r="AC54"/>
  <c r="AA54"/>
  <c r="Y54"/>
  <c r="AW52"/>
  <c r="AU52"/>
  <c r="AS52"/>
  <c r="AQ52"/>
  <c r="AO52"/>
  <c r="AM52"/>
  <c r="AK52"/>
  <c r="AI52"/>
  <c r="AG52"/>
  <c r="AE52"/>
  <c r="AC52"/>
  <c r="AA52"/>
  <c r="Y52"/>
  <c r="AW61"/>
  <c r="AU61"/>
  <c r="AS61"/>
  <c r="AQ61"/>
  <c r="AO61"/>
  <c r="AM61"/>
  <c r="AK61"/>
  <c r="AI61"/>
  <c r="AG61"/>
  <c r="AE61"/>
  <c r="AC61"/>
  <c r="AA61"/>
  <c r="Y61"/>
  <c r="AW55"/>
  <c r="AU55"/>
  <c r="AS55"/>
  <c r="AO55"/>
  <c r="AM55"/>
  <c r="AK55"/>
  <c r="AI55"/>
  <c r="AG55"/>
  <c r="AE55"/>
  <c r="AC55"/>
  <c r="AA55"/>
  <c r="Y55"/>
  <c r="AQ55"/>
  <c r="AW86"/>
  <c r="AU86"/>
  <c r="AS86"/>
  <c r="AQ86"/>
  <c r="AO86"/>
  <c r="AM86"/>
  <c r="AK86"/>
  <c r="AI86"/>
  <c r="AG86"/>
  <c r="AE86"/>
  <c r="AC86"/>
  <c r="AA86"/>
  <c r="Y86"/>
  <c r="AW87"/>
  <c r="AU87"/>
  <c r="AS87"/>
  <c r="AQ87"/>
  <c r="AO87"/>
  <c r="AM87"/>
  <c r="AK87"/>
  <c r="AI87"/>
  <c r="AG87"/>
  <c r="AE87"/>
  <c r="AC87"/>
  <c r="AA87"/>
  <c r="Y87"/>
  <c r="AW109"/>
  <c r="AU109"/>
  <c r="AS109"/>
  <c r="AQ109"/>
  <c r="AO109"/>
  <c r="AM109"/>
  <c r="AK109"/>
  <c r="AI109"/>
  <c r="AG109"/>
  <c r="AE109"/>
  <c r="AC109"/>
  <c r="AA109"/>
  <c r="Y109"/>
  <c r="AW80"/>
  <c r="AU80"/>
  <c r="AS80"/>
  <c r="AQ80"/>
  <c r="AO80"/>
  <c r="AM80"/>
  <c r="AK80"/>
  <c r="AI80"/>
  <c r="AG80"/>
  <c r="AE80"/>
  <c r="AC80"/>
  <c r="AA80"/>
  <c r="Y80"/>
  <c r="AI48"/>
  <c r="AG48"/>
  <c r="AE48"/>
  <c r="AC48"/>
  <c r="AA48"/>
  <c r="Y48"/>
  <c r="AI56"/>
  <c r="AG56"/>
  <c r="AE56"/>
  <c r="AC56"/>
  <c r="AA56"/>
  <c r="Y56"/>
  <c r="AW81"/>
  <c r="AU81"/>
  <c r="AS81"/>
  <c r="AQ81"/>
  <c r="AO81"/>
  <c r="AM81"/>
  <c r="AK81"/>
  <c r="AI81"/>
  <c r="AG81"/>
  <c r="AE81"/>
  <c r="AC81"/>
  <c r="AA81"/>
  <c r="Y81"/>
  <c r="AW74"/>
  <c r="AU74"/>
  <c r="AS74"/>
  <c r="AQ74"/>
  <c r="AO74"/>
  <c r="AM74"/>
  <c r="AK74"/>
  <c r="AI74"/>
  <c r="AG74"/>
  <c r="AC74"/>
  <c r="AA74"/>
  <c r="Y74"/>
  <c r="AW79"/>
  <c r="AU79"/>
  <c r="AS79"/>
  <c r="AQ79"/>
  <c r="AO79"/>
  <c r="AM79"/>
  <c r="AK79"/>
  <c r="AI79"/>
  <c r="AG79"/>
  <c r="AE79"/>
  <c r="AC79"/>
  <c r="AA79"/>
  <c r="Y79"/>
  <c r="AW30"/>
  <c r="AU30"/>
  <c r="AS30"/>
  <c r="AQ30"/>
  <c r="AO30"/>
  <c r="AM30"/>
  <c r="AK30"/>
  <c r="AI30"/>
  <c r="AG30"/>
  <c r="AE30"/>
  <c r="AC30"/>
  <c r="AA30"/>
  <c r="Y30"/>
  <c r="AW85"/>
  <c r="AU85"/>
  <c r="AS85"/>
  <c r="AQ85"/>
  <c r="AO85"/>
  <c r="AM85"/>
  <c r="AK85"/>
  <c r="AI85"/>
  <c r="AG85"/>
  <c r="AE85"/>
  <c r="AC85"/>
  <c r="AA85"/>
  <c r="Y85"/>
  <c r="AW66"/>
  <c r="AU66"/>
  <c r="AS66"/>
  <c r="AQ66"/>
  <c r="AO66"/>
  <c r="AM66"/>
  <c r="AK66"/>
  <c r="AI66"/>
  <c r="AG66"/>
  <c r="AE66"/>
  <c r="AC66"/>
  <c r="AA66"/>
  <c r="Y66"/>
  <c r="AW43"/>
  <c r="AU43"/>
  <c r="AS43"/>
  <c r="AQ43"/>
  <c r="AO43"/>
  <c r="AM43"/>
  <c r="AK43"/>
  <c r="AI43"/>
  <c r="AG43"/>
  <c r="AE43"/>
  <c r="AC43"/>
  <c r="AA43"/>
  <c r="Y43"/>
  <c r="AW108"/>
  <c r="AU108"/>
  <c r="AS108"/>
  <c r="AQ108"/>
  <c r="AO108"/>
  <c r="AM108"/>
  <c r="AK108"/>
  <c r="AI108"/>
  <c r="AG108"/>
  <c r="AE108"/>
  <c r="AC108"/>
  <c r="AA108"/>
  <c r="Y108"/>
  <c r="AI42"/>
  <c r="AG42"/>
  <c r="AE42"/>
  <c r="AC42"/>
  <c r="AA42"/>
  <c r="Y42"/>
  <c r="AW58"/>
  <c r="AU58"/>
  <c r="AS58"/>
  <c r="AQ58"/>
  <c r="AO58"/>
  <c r="AM58"/>
  <c r="AK58"/>
  <c r="AI58"/>
  <c r="AG58"/>
  <c r="AE58"/>
  <c r="AC58"/>
  <c r="AA58"/>
  <c r="Y58"/>
  <c r="AW68"/>
  <c r="AU68"/>
  <c r="AS68"/>
  <c r="AQ68"/>
  <c r="AO68"/>
  <c r="AM68"/>
  <c r="AK68"/>
  <c r="AI68"/>
  <c r="AG68"/>
  <c r="AE68"/>
  <c r="AC68"/>
  <c r="AA68"/>
  <c r="Y68"/>
  <c r="AW40"/>
  <c r="AU40"/>
  <c r="AS40"/>
  <c r="AQ40"/>
  <c r="AO40"/>
  <c r="AM40"/>
  <c r="AK40"/>
  <c r="AI40"/>
  <c r="AG40"/>
  <c r="AE40"/>
  <c r="AC40"/>
  <c r="AA40"/>
  <c r="Y40"/>
  <c r="AW57"/>
  <c r="AU57"/>
  <c r="AS57"/>
  <c r="AQ57"/>
  <c r="AO57"/>
  <c r="AM57"/>
  <c r="AK57"/>
  <c r="AI57"/>
  <c r="AG57"/>
  <c r="AE57"/>
  <c r="AC57"/>
  <c r="AA57"/>
  <c r="Y57"/>
  <c r="AW50"/>
  <c r="AU50"/>
  <c r="AS50"/>
  <c r="AQ50"/>
  <c r="AO50"/>
  <c r="AM50"/>
  <c r="AK50"/>
  <c r="AI50"/>
  <c r="AG50"/>
  <c r="AE50"/>
  <c r="AC50"/>
  <c r="AA50"/>
  <c r="Y50"/>
  <c r="AW83"/>
  <c r="AU83"/>
  <c r="AS83"/>
  <c r="AQ83"/>
  <c r="AO83"/>
  <c r="AM83"/>
  <c r="AK83"/>
  <c r="AI83"/>
  <c r="AG83"/>
  <c r="AE83"/>
  <c r="AC83"/>
  <c r="AA83"/>
  <c r="Y83"/>
  <c r="AW65"/>
  <c r="AU65"/>
  <c r="AS65"/>
  <c r="AQ65"/>
  <c r="AO65"/>
  <c r="AM65"/>
  <c r="AK65"/>
  <c r="AI65"/>
  <c r="AG65"/>
  <c r="AE65"/>
  <c r="AC65"/>
  <c r="AA65"/>
  <c r="Y65"/>
  <c r="AW47"/>
  <c r="AU47"/>
  <c r="AS47"/>
  <c r="AQ47"/>
  <c r="AO47"/>
  <c r="AM47"/>
  <c r="AK47"/>
  <c r="AI47"/>
  <c r="AG47"/>
  <c r="AE47"/>
  <c r="AC47"/>
  <c r="AA47"/>
  <c r="Y47"/>
  <c r="AI76"/>
  <c r="AG76"/>
  <c r="AE76"/>
  <c r="AC76"/>
  <c r="AA76"/>
  <c r="Y76"/>
  <c r="AW28"/>
  <c r="AU28"/>
  <c r="AS28"/>
  <c r="AQ28"/>
  <c r="AO28"/>
  <c r="AM28"/>
  <c r="AK28"/>
  <c r="AI28"/>
  <c r="AG28"/>
  <c r="AE28"/>
  <c r="AC28"/>
  <c r="AA28"/>
  <c r="Y28"/>
  <c r="AW84"/>
  <c r="AU84"/>
  <c r="AS84"/>
  <c r="AQ84"/>
  <c r="AO84"/>
  <c r="AM84"/>
  <c r="AK84"/>
  <c r="AI84"/>
  <c r="AG84"/>
  <c r="AE84"/>
  <c r="AC84"/>
  <c r="AA84"/>
  <c r="Y84"/>
  <c r="AW20"/>
  <c r="AU20"/>
  <c r="AS20"/>
  <c r="AQ20"/>
  <c r="AO20"/>
  <c r="AM20"/>
  <c r="AK20"/>
  <c r="AI20"/>
  <c r="AG20"/>
  <c r="AE20"/>
  <c r="AC20"/>
  <c r="Y20"/>
  <c r="AW38"/>
  <c r="AU38"/>
  <c r="AS38"/>
  <c r="AQ38"/>
  <c r="AO38"/>
  <c r="AM38"/>
  <c r="AK38"/>
  <c r="AI38"/>
  <c r="AG38"/>
  <c r="AE38"/>
  <c r="AC38"/>
  <c r="AA38"/>
  <c r="Y38"/>
  <c r="AW22"/>
  <c r="AU22"/>
  <c r="AS22"/>
  <c r="AQ22"/>
  <c r="AO22"/>
  <c r="AM22"/>
  <c r="AK22"/>
  <c r="AI22"/>
  <c r="AG22"/>
  <c r="AE22"/>
  <c r="AC22"/>
  <c r="AA22"/>
  <c r="Y22"/>
  <c r="AW94"/>
  <c r="AU94"/>
  <c r="AS94"/>
  <c r="AQ94"/>
  <c r="AO94"/>
  <c r="AM94"/>
  <c r="AK94"/>
  <c r="AI94"/>
  <c r="AG94"/>
  <c r="AE94"/>
  <c r="AC94"/>
  <c r="AA94"/>
  <c r="Y94"/>
  <c r="AW32"/>
  <c r="AU32"/>
  <c r="AS32"/>
  <c r="AQ32"/>
  <c r="AO32"/>
  <c r="AM32"/>
  <c r="AK32"/>
  <c r="AI32"/>
  <c r="AG32"/>
  <c r="AE32"/>
  <c r="AC32"/>
  <c r="AA32"/>
  <c r="Y32"/>
  <c r="AW26"/>
  <c r="AU26"/>
  <c r="AS26"/>
  <c r="AQ26"/>
  <c r="AO26"/>
  <c r="AM26"/>
  <c r="AK26"/>
  <c r="AI26"/>
  <c r="AG26"/>
  <c r="AE26"/>
  <c r="AC26"/>
  <c r="AA26"/>
  <c r="Y26"/>
  <c r="AW24"/>
  <c r="AU24"/>
  <c r="AS24"/>
  <c r="AQ24"/>
  <c r="AO24"/>
  <c r="AM24"/>
  <c r="AK24"/>
  <c r="AI24"/>
  <c r="AG24"/>
  <c r="AE24"/>
  <c r="AC24"/>
  <c r="AA24"/>
  <c r="Y24"/>
  <c r="AW107"/>
  <c r="AU107"/>
  <c r="AS107"/>
  <c r="AQ107"/>
  <c r="AO107"/>
  <c r="AM107"/>
  <c r="AK107"/>
  <c r="AI107"/>
  <c r="AG107"/>
  <c r="AE107"/>
  <c r="AC107"/>
  <c r="AA107"/>
  <c r="Y107"/>
  <c r="AW34"/>
  <c r="AU34"/>
  <c r="AS34"/>
  <c r="AQ34"/>
  <c r="AO34"/>
  <c r="AM34"/>
  <c r="AK34"/>
  <c r="AI34"/>
  <c r="AG34"/>
  <c r="AE34"/>
  <c r="AC34"/>
  <c r="AA34"/>
  <c r="Y34"/>
  <c r="AW62"/>
  <c r="AU62"/>
  <c r="AS62"/>
  <c r="AQ62"/>
  <c r="AO62"/>
  <c r="AM62"/>
  <c r="AK62"/>
  <c r="AI62"/>
  <c r="AG62"/>
  <c r="AE62"/>
  <c r="AC62"/>
  <c r="AA62"/>
  <c r="Y62"/>
  <c r="AW44"/>
  <c r="AU44"/>
  <c r="AS44"/>
  <c r="AQ44"/>
  <c r="AO44"/>
  <c r="AM44"/>
  <c r="AK44"/>
  <c r="AI44"/>
  <c r="AG44"/>
  <c r="AE44"/>
  <c r="AC44"/>
  <c r="AA44"/>
  <c r="Y44"/>
  <c r="AW25"/>
  <c r="AU25"/>
  <c r="AS25"/>
  <c r="AQ25"/>
  <c r="AO25"/>
  <c r="AM25"/>
  <c r="AK25"/>
  <c r="AI25"/>
  <c r="AG25"/>
  <c r="AE25"/>
  <c r="AC25"/>
  <c r="AA25"/>
  <c r="Y25"/>
  <c r="AW33"/>
  <c r="AU33"/>
  <c r="AS33"/>
  <c r="AQ33"/>
  <c r="AO33"/>
  <c r="AM33"/>
  <c r="AK33"/>
  <c r="AI33"/>
  <c r="AG33"/>
  <c r="AE33"/>
  <c r="AC33"/>
  <c r="AA33"/>
  <c r="Y33"/>
  <c r="AW36"/>
  <c r="AU36"/>
  <c r="AS36"/>
  <c r="AQ36"/>
  <c r="AO36"/>
  <c r="AM36"/>
  <c r="AK36"/>
  <c r="AI36"/>
  <c r="AG36"/>
  <c r="AE36"/>
  <c r="AC36"/>
  <c r="AA36"/>
  <c r="Y36"/>
  <c r="AW45"/>
  <c r="AU45"/>
  <c r="AS45"/>
  <c r="AQ45"/>
  <c r="AO45"/>
  <c r="AM45"/>
  <c r="AK45"/>
  <c r="AI45"/>
  <c r="AG45"/>
  <c r="AE45"/>
  <c r="AC45"/>
  <c r="AA45"/>
  <c r="Y45"/>
  <c r="AW51"/>
  <c r="AU51"/>
  <c r="AS51"/>
  <c r="AQ51"/>
  <c r="AO51"/>
  <c r="AM51"/>
  <c r="AK51"/>
  <c r="AI51"/>
  <c r="AG51"/>
  <c r="AE51"/>
  <c r="AC51"/>
  <c r="AA51"/>
  <c r="Y51"/>
  <c r="AW63"/>
  <c r="AU63"/>
  <c r="AS63"/>
  <c r="AQ63"/>
  <c r="AO63"/>
  <c r="AM63"/>
  <c r="AK63"/>
  <c r="AI63"/>
  <c r="AG63"/>
  <c r="AE63"/>
  <c r="AC63"/>
  <c r="AA63"/>
  <c r="Y63"/>
  <c r="AW67"/>
  <c r="AU67"/>
  <c r="AS67"/>
  <c r="AQ67"/>
  <c r="AO67"/>
  <c r="AM67"/>
  <c r="AK67"/>
  <c r="AI67"/>
  <c r="AG67"/>
  <c r="AE67"/>
  <c r="AC67"/>
  <c r="AA67"/>
  <c r="Y67"/>
  <c r="AW53"/>
  <c r="AU53"/>
  <c r="AS53"/>
  <c r="AQ53"/>
  <c r="AO53"/>
  <c r="AM53"/>
  <c r="AK53"/>
  <c r="AI53"/>
  <c r="AG53"/>
  <c r="AE53"/>
  <c r="AC53"/>
  <c r="AA53"/>
  <c r="Y53"/>
  <c r="AW49"/>
  <c r="AU49"/>
  <c r="AS49"/>
  <c r="AQ49"/>
  <c r="AO49"/>
  <c r="AM49"/>
  <c r="AK49"/>
  <c r="AI49"/>
  <c r="AG49"/>
  <c r="AE49"/>
  <c r="AC49"/>
  <c r="AA49"/>
  <c r="Y49"/>
  <c r="AW77"/>
  <c r="AU77"/>
  <c r="AS77"/>
  <c r="AQ77"/>
  <c r="AO77"/>
  <c r="AM77"/>
  <c r="AK77"/>
  <c r="AI77"/>
  <c r="AG77"/>
  <c r="AE77"/>
  <c r="AC77"/>
  <c r="AA77"/>
  <c r="Y77"/>
  <c r="AW37"/>
  <c r="AU37"/>
  <c r="AS37"/>
  <c r="AQ37"/>
  <c r="AO37"/>
  <c r="AM37"/>
  <c r="AK37"/>
  <c r="AI37"/>
  <c r="AG37"/>
  <c r="AE37"/>
  <c r="AC37"/>
  <c r="AA37"/>
  <c r="Y37"/>
  <c r="AW31"/>
  <c r="AU31"/>
  <c r="AS31"/>
  <c r="AQ31"/>
  <c r="AO31"/>
  <c r="AM31"/>
  <c r="AK31"/>
  <c r="AI31"/>
  <c r="AG31"/>
  <c r="AE31"/>
  <c r="AC31"/>
  <c r="AA31"/>
  <c r="Y31"/>
  <c r="AW17"/>
  <c r="AU17"/>
  <c r="AS17"/>
  <c r="AQ17"/>
  <c r="AO17"/>
  <c r="AM17"/>
  <c r="AK17"/>
  <c r="AI17"/>
  <c r="AG17"/>
  <c r="AE17"/>
  <c r="AC17"/>
  <c r="AA17"/>
  <c r="Y17"/>
  <c r="AW35"/>
  <c r="AU35"/>
  <c r="AS35"/>
  <c r="AQ35"/>
  <c r="AO35"/>
  <c r="AM35"/>
  <c r="AK35"/>
  <c r="AI35"/>
  <c r="AG35"/>
  <c r="AE35"/>
  <c r="AC35"/>
  <c r="AA35"/>
  <c r="Y35"/>
  <c r="AW19"/>
  <c r="AU19"/>
  <c r="AS19"/>
  <c r="AQ19"/>
  <c r="AO19"/>
  <c r="AM19"/>
  <c r="AK19"/>
  <c r="AI19"/>
  <c r="AG19"/>
  <c r="AE19"/>
  <c r="AC19"/>
  <c r="AA19"/>
  <c r="Y19"/>
  <c r="AW21"/>
  <c r="AU21"/>
  <c r="AS21"/>
  <c r="AQ21"/>
  <c r="AO21"/>
  <c r="AM21"/>
  <c r="AK21"/>
  <c r="AI21"/>
  <c r="AG21"/>
  <c r="AE21"/>
  <c r="AC21"/>
  <c r="AA21"/>
  <c r="Y21"/>
  <c r="AW100"/>
  <c r="AU100"/>
  <c r="AS100"/>
  <c r="AQ100"/>
  <c r="AO100"/>
  <c r="AM100"/>
  <c r="AK100"/>
  <c r="AI100"/>
  <c r="AG100"/>
  <c r="AE100"/>
  <c r="AC100"/>
  <c r="AA100"/>
  <c r="Y100"/>
  <c r="AW18"/>
  <c r="AU18"/>
  <c r="AS18"/>
  <c r="AQ18"/>
  <c r="AO18"/>
  <c r="AM18"/>
  <c r="AK18"/>
  <c r="AI18"/>
  <c r="AG18"/>
  <c r="AE18"/>
  <c r="AC18"/>
  <c r="AA18"/>
  <c r="Y18"/>
  <c r="AW23"/>
  <c r="AU23"/>
  <c r="AS23"/>
  <c r="AQ23"/>
  <c r="AO23"/>
  <c r="AM23"/>
  <c r="AK23"/>
  <c r="AI23"/>
  <c r="AG23"/>
  <c r="AE23"/>
  <c r="AC23"/>
  <c r="AA23"/>
  <c r="Y23"/>
  <c r="AW16"/>
  <c r="AU16"/>
  <c r="AS16"/>
  <c r="AQ16"/>
  <c r="AO16"/>
  <c r="AM16"/>
  <c r="AK16"/>
  <c r="AI16"/>
  <c r="AG16"/>
  <c r="AE16"/>
  <c r="AC16"/>
  <c r="AA16"/>
  <c r="Y16"/>
  <c r="X13"/>
  <c r="W13"/>
  <c r="V13"/>
  <c r="T13"/>
  <c r="S13"/>
  <c r="R13"/>
  <c r="Q13"/>
  <c r="O13"/>
  <c r="M13"/>
  <c r="K13"/>
  <c r="J13"/>
  <c r="I13"/>
  <c r="O8"/>
  <c r="L8" l="1"/>
  <c r="M8"/>
  <c r="Q8"/>
  <c r="AQ13"/>
  <c r="AR97" s="1"/>
  <c r="AM13"/>
  <c r="AN97" s="1"/>
  <c r="AC13"/>
  <c r="AU13"/>
  <c r="AV97" s="1"/>
  <c r="J8"/>
  <c r="I8"/>
  <c r="U8"/>
  <c r="T8"/>
  <c r="R8"/>
  <c r="N8"/>
  <c r="AK13"/>
  <c r="AL97" s="1"/>
  <c r="AI91"/>
  <c r="AI13" s="1"/>
  <c r="P13"/>
  <c r="AG13"/>
  <c r="U13"/>
  <c r="AO13"/>
  <c r="AP97" s="1"/>
  <c r="AA20"/>
  <c r="AA13" s="1"/>
  <c r="L13"/>
  <c r="Y13"/>
  <c r="AW13"/>
  <c r="AX97" s="1"/>
  <c r="AS13"/>
  <c r="AT97" s="1"/>
  <c r="K8"/>
  <c r="S8"/>
  <c r="P8"/>
  <c r="E8" l="1"/>
  <c r="AH99"/>
  <c r="Z99"/>
  <c r="AD99"/>
  <c r="AJ99"/>
  <c r="AB99"/>
  <c r="AP76"/>
  <c r="AP110"/>
  <c r="AR76"/>
  <c r="AR110"/>
  <c r="AN76"/>
  <c r="AN110"/>
  <c r="AL76"/>
  <c r="AL110"/>
  <c r="AX76"/>
  <c r="AX110"/>
  <c r="AV76"/>
  <c r="AV110"/>
  <c r="AT76"/>
  <c r="AT110"/>
  <c r="AR48"/>
  <c r="AR56"/>
  <c r="AN48"/>
  <c r="AN56"/>
  <c r="AL48"/>
  <c r="AL56"/>
  <c r="AX48"/>
  <c r="AX56"/>
  <c r="AV48"/>
  <c r="AV56"/>
  <c r="AP48"/>
  <c r="AP56"/>
  <c r="AT48"/>
  <c r="AT56"/>
  <c r="AR99"/>
  <c r="AR42"/>
  <c r="AN99"/>
  <c r="AN42"/>
  <c r="AP99"/>
  <c r="AP42"/>
  <c r="AL99"/>
  <c r="AL42"/>
  <c r="AX99"/>
  <c r="AX42"/>
  <c r="AV99"/>
  <c r="AV42"/>
  <c r="AT99"/>
  <c r="AT42"/>
  <c r="AN106"/>
  <c r="Z68"/>
  <c r="AL44"/>
  <c r="AX37"/>
  <c r="AH35"/>
  <c r="AR23"/>
  <c r="AV98"/>
  <c r="AV21"/>
  <c r="AV24"/>
  <c r="AV32"/>
  <c r="AV79"/>
  <c r="AV72"/>
  <c r="AV31"/>
  <c r="AV36"/>
  <c r="AV91"/>
  <c r="AV27"/>
  <c r="AD103"/>
  <c r="AD31"/>
  <c r="AD34"/>
  <c r="AV61"/>
  <c r="AV17"/>
  <c r="AV105"/>
  <c r="AV107"/>
  <c r="AV55"/>
  <c r="AV22"/>
  <c r="AR72"/>
  <c r="AR34"/>
  <c r="AR107"/>
  <c r="AV52"/>
  <c r="AR57"/>
  <c r="AR69"/>
  <c r="AH42"/>
  <c r="AH63"/>
  <c r="AX101"/>
  <c r="AV103"/>
  <c r="AV74"/>
  <c r="AV23"/>
  <c r="AR28"/>
  <c r="AR20"/>
  <c r="AR98"/>
  <c r="AR87"/>
  <c r="AR78"/>
  <c r="AR40"/>
  <c r="AR16"/>
  <c r="AR43"/>
  <c r="AR101"/>
  <c r="AR82"/>
  <c r="AR68"/>
  <c r="AR38"/>
  <c r="AR54"/>
  <c r="AR58"/>
  <c r="AT112"/>
  <c r="AP38"/>
  <c r="AV71"/>
  <c r="AP106"/>
  <c r="AJ44"/>
  <c r="AJ35"/>
  <c r="AJ83"/>
  <c r="AJ34"/>
  <c r="AJ109"/>
  <c r="AJ105"/>
  <c r="AJ73"/>
  <c r="AJ50"/>
  <c r="AD61"/>
  <c r="AP96"/>
  <c r="AB47"/>
  <c r="AB93"/>
  <c r="AD41"/>
  <c r="AH83"/>
  <c r="AD21"/>
  <c r="AN45"/>
  <c r="AX79"/>
  <c r="AH43"/>
  <c r="AH90"/>
  <c r="AH92"/>
  <c r="AN17"/>
  <c r="AN98"/>
  <c r="Z60"/>
  <c r="AN25"/>
  <c r="Z44"/>
  <c r="AN52"/>
  <c r="AN95"/>
  <c r="Z105"/>
  <c r="AT64"/>
  <c r="AT111"/>
  <c r="AT79"/>
  <c r="AL23"/>
  <c r="AD49"/>
  <c r="AV77"/>
  <c r="AV83"/>
  <c r="AV43"/>
  <c r="AV73"/>
  <c r="AV37"/>
  <c r="AV29"/>
  <c r="AT77"/>
  <c r="AT93"/>
  <c r="AT96"/>
  <c r="AR49"/>
  <c r="AR17"/>
  <c r="AR60"/>
  <c r="AP19"/>
  <c r="AP68"/>
  <c r="AN85"/>
  <c r="AN38"/>
  <c r="AN111"/>
  <c r="AN96"/>
  <c r="AN39"/>
  <c r="AN63"/>
  <c r="AN71"/>
  <c r="AN105"/>
  <c r="AN84"/>
  <c r="AN94"/>
  <c r="AJ20"/>
  <c r="AH105"/>
  <c r="AH26"/>
  <c r="AH55"/>
  <c r="AH88"/>
  <c r="AH47"/>
  <c r="AH78"/>
  <c r="AH21"/>
  <c r="AH98"/>
  <c r="AD60"/>
  <c r="AD72"/>
  <c r="AD38"/>
  <c r="AD22"/>
  <c r="AD92"/>
  <c r="AD89"/>
  <c r="AD93"/>
  <c r="AD105"/>
  <c r="AD88"/>
  <c r="AD53"/>
  <c r="AD74"/>
  <c r="AD54"/>
  <c r="AD87"/>
  <c r="AD57"/>
  <c r="AD32"/>
  <c r="AD46"/>
  <c r="AD85"/>
  <c r="AB69"/>
  <c r="Z101"/>
  <c r="Z56"/>
  <c r="Z61"/>
  <c r="Z91"/>
  <c r="Z90"/>
  <c r="Z79"/>
  <c r="Z53"/>
  <c r="Z31"/>
  <c r="Z41"/>
  <c r="Z74"/>
  <c r="Z28"/>
  <c r="AP22"/>
  <c r="AD79"/>
  <c r="AR25"/>
  <c r="AD69"/>
  <c r="AD112"/>
  <c r="AD100"/>
  <c r="AD77"/>
  <c r="AR103"/>
  <c r="AD108"/>
  <c r="AD107"/>
  <c r="AR31"/>
  <c r="AR67"/>
  <c r="AP60"/>
  <c r="AR79"/>
  <c r="AN81"/>
  <c r="AP51"/>
  <c r="AL102"/>
  <c r="AD58"/>
  <c r="AN70"/>
  <c r="AP35"/>
  <c r="AN35"/>
  <c r="AD17"/>
  <c r="AD80"/>
  <c r="AD104"/>
  <c r="AD97"/>
  <c r="AD51"/>
  <c r="AD30"/>
  <c r="AD37"/>
  <c r="AD110"/>
  <c r="AD39"/>
  <c r="AD59"/>
  <c r="AR65"/>
  <c r="AR53"/>
  <c r="AN47"/>
  <c r="AN26"/>
  <c r="AR59"/>
  <c r="AR112"/>
  <c r="AR71"/>
  <c r="AR91"/>
  <c r="AR81"/>
  <c r="AR46"/>
  <c r="AR88"/>
  <c r="AR104"/>
  <c r="AN86"/>
  <c r="AN51"/>
  <c r="AN62"/>
  <c r="AN28"/>
  <c r="AN37"/>
  <c r="AN40"/>
  <c r="AN100"/>
  <c r="AN112"/>
  <c r="AN93"/>
  <c r="AN31"/>
  <c r="AN22"/>
  <c r="AN54"/>
  <c r="AR85"/>
  <c r="AR100"/>
  <c r="AR51"/>
  <c r="AP69"/>
  <c r="AR90"/>
  <c r="AR83"/>
  <c r="AN107"/>
  <c r="AX19"/>
  <c r="AN102"/>
  <c r="AN101"/>
  <c r="AR89"/>
  <c r="AD64"/>
  <c r="AH87"/>
  <c r="AL60"/>
  <c r="AD56"/>
  <c r="AP62"/>
  <c r="AR18"/>
  <c r="AH106"/>
  <c r="AD95"/>
  <c r="AD96"/>
  <c r="AN90"/>
  <c r="AN61"/>
  <c r="AH38"/>
  <c r="AN36"/>
  <c r="AN19"/>
  <c r="AD33"/>
  <c r="AD102"/>
  <c r="AR29"/>
  <c r="AR106"/>
  <c r="AN41"/>
  <c r="AN24"/>
  <c r="AH51"/>
  <c r="AH77"/>
  <c r="AH103"/>
  <c r="AR41"/>
  <c r="AH25"/>
  <c r="AH56"/>
  <c r="AR61"/>
  <c r="AD43"/>
  <c r="AH28"/>
  <c r="AD36"/>
  <c r="AD23"/>
  <c r="AN80"/>
  <c r="AD76"/>
  <c r="AD101"/>
  <c r="AP80"/>
  <c r="AL85"/>
  <c r="AD47"/>
  <c r="AD26"/>
  <c r="AN18"/>
  <c r="Z97"/>
  <c r="AR27"/>
  <c r="AR50"/>
  <c r="AR22"/>
  <c r="AR33"/>
  <c r="AN103"/>
  <c r="AN82"/>
  <c r="AP34"/>
  <c r="AD44"/>
  <c r="AH109"/>
  <c r="AD75"/>
  <c r="AD52"/>
  <c r="AD19"/>
  <c r="AD66"/>
  <c r="AD40"/>
  <c r="AD55"/>
  <c r="AD91"/>
  <c r="AD71"/>
  <c r="AR108"/>
  <c r="AD45"/>
  <c r="AB68"/>
  <c r="AN30"/>
  <c r="AR63"/>
  <c r="AR84"/>
  <c r="AR19"/>
  <c r="AR95"/>
  <c r="AR30"/>
  <c r="AR52"/>
  <c r="AR24"/>
  <c r="AR86"/>
  <c r="AN34"/>
  <c r="AN77"/>
  <c r="AN64"/>
  <c r="AN74"/>
  <c r="AN88"/>
  <c r="AN46"/>
  <c r="AN23"/>
  <c r="AN55"/>
  <c r="AN73"/>
  <c r="AN108"/>
  <c r="AN44"/>
  <c r="AN66"/>
  <c r="AN29"/>
  <c r="AR64"/>
  <c r="AR32"/>
  <c r="AP61"/>
  <c r="AR26"/>
  <c r="AD29"/>
  <c r="AD106"/>
  <c r="AD68"/>
  <c r="AP107"/>
  <c r="AD67"/>
  <c r="AN27"/>
  <c r="AN58"/>
  <c r="AP88"/>
  <c r="AP72"/>
  <c r="AD48"/>
  <c r="AR44"/>
  <c r="AR37"/>
  <c r="AD18"/>
  <c r="AN91"/>
  <c r="AR55"/>
  <c r="AN65"/>
  <c r="AN32"/>
  <c r="AR21"/>
  <c r="AN89"/>
  <c r="AB110"/>
  <c r="AP27"/>
  <c r="AN68"/>
  <c r="AR94"/>
  <c r="AN67"/>
  <c r="AR92"/>
  <c r="AP91"/>
  <c r="AD27"/>
  <c r="AH80"/>
  <c r="AL100"/>
  <c r="AR105"/>
  <c r="AL26"/>
  <c r="AP111"/>
  <c r="AR96"/>
  <c r="AR73"/>
  <c r="AD82"/>
  <c r="AN79"/>
  <c r="AP40"/>
  <c r="AD20"/>
  <c r="AD25"/>
  <c r="AD35"/>
  <c r="AD24"/>
  <c r="AR47"/>
  <c r="AD111"/>
  <c r="AD98"/>
  <c r="AD83"/>
  <c r="AD94"/>
  <c r="AR45"/>
  <c r="AN49"/>
  <c r="AN72"/>
  <c r="AR109"/>
  <c r="AH97"/>
  <c r="AD90"/>
  <c r="AB44"/>
  <c r="AR35"/>
  <c r="AN87"/>
  <c r="AH40"/>
  <c r="AR66"/>
  <c r="AR39"/>
  <c r="AN75"/>
  <c r="AP87"/>
  <c r="AL65"/>
  <c r="AH94"/>
  <c r="AD63"/>
  <c r="AN21"/>
  <c r="AN78"/>
  <c r="AR80"/>
  <c r="AD42"/>
  <c r="AD84"/>
  <c r="AD62"/>
  <c r="AN69"/>
  <c r="AD65"/>
  <c r="AD73"/>
  <c r="AD50"/>
  <c r="AD16"/>
  <c r="AD78"/>
  <c r="AD70"/>
  <c r="AD28"/>
  <c r="AD86"/>
  <c r="AD109"/>
  <c r="AD81"/>
  <c r="AR75"/>
  <c r="AR62"/>
  <c r="AR70"/>
  <c r="AR102"/>
  <c r="AR77"/>
  <c r="AR36"/>
  <c r="AR74"/>
  <c r="AR111"/>
  <c r="AN92"/>
  <c r="AN60"/>
  <c r="AN57"/>
  <c r="AN109"/>
  <c r="AN33"/>
  <c r="AN43"/>
  <c r="AN83"/>
  <c r="AN16"/>
  <c r="AN20"/>
  <c r="AN104"/>
  <c r="AN53"/>
  <c r="AN59"/>
  <c r="AN50"/>
  <c r="AR93"/>
  <c r="AV95"/>
  <c r="AX78"/>
  <c r="AX41"/>
  <c r="AX53"/>
  <c r="AX60"/>
  <c r="AV101"/>
  <c r="AX22"/>
  <c r="AV62"/>
  <c r="AV85"/>
  <c r="AV82"/>
  <c r="AX62"/>
  <c r="AX38"/>
  <c r="AX98"/>
  <c r="AB72"/>
  <c r="AX85"/>
  <c r="AH17"/>
  <c r="AV30"/>
  <c r="AV16"/>
  <c r="AV28"/>
  <c r="AV47"/>
  <c r="AV33"/>
  <c r="AV92"/>
  <c r="AV100"/>
  <c r="AV64"/>
  <c r="AV44"/>
  <c r="AV66"/>
  <c r="AV106"/>
  <c r="AX58"/>
  <c r="AX24"/>
  <c r="AB89"/>
  <c r="AX70"/>
  <c r="AV102"/>
  <c r="AX91"/>
  <c r="AH82"/>
  <c r="AJ56"/>
  <c r="AL112"/>
  <c r="AJ98"/>
  <c r="AJ41"/>
  <c r="AJ82"/>
  <c r="AJ94"/>
  <c r="AH111"/>
  <c r="AJ97"/>
  <c r="AB101"/>
  <c r="AX82"/>
  <c r="AV80"/>
  <c r="AH79"/>
  <c r="AH19"/>
  <c r="AB39"/>
  <c r="AV69"/>
  <c r="AB82"/>
  <c r="AX87"/>
  <c r="AH53"/>
  <c r="AH96"/>
  <c r="AJ101"/>
  <c r="AX27"/>
  <c r="AJ79"/>
  <c r="AV94"/>
  <c r="AH85"/>
  <c r="AX50"/>
  <c r="AV84"/>
  <c r="AH31"/>
  <c r="Z87"/>
  <c r="AH20"/>
  <c r="AX51"/>
  <c r="AV68"/>
  <c r="AV67"/>
  <c r="AV87"/>
  <c r="AB40"/>
  <c r="AX39"/>
  <c r="AH69"/>
  <c r="AX66"/>
  <c r="AV57"/>
  <c r="AX84"/>
  <c r="Z73"/>
  <c r="AJ28"/>
  <c r="AH44"/>
  <c r="AX29"/>
  <c r="Z78"/>
  <c r="AV90"/>
  <c r="AB80"/>
  <c r="AB66"/>
  <c r="AV45"/>
  <c r="AV20"/>
  <c r="AB51"/>
  <c r="AB85"/>
  <c r="AJ108"/>
  <c r="AV19"/>
  <c r="AP58"/>
  <c r="AV40"/>
  <c r="AJ59"/>
  <c r="AV46"/>
  <c r="AV78"/>
  <c r="AV51"/>
  <c r="AV88"/>
  <c r="AV104"/>
  <c r="AV108"/>
  <c r="AV112"/>
  <c r="AV59"/>
  <c r="AV54"/>
  <c r="AH100"/>
  <c r="AX69"/>
  <c r="AX57"/>
  <c r="AX68"/>
  <c r="AX109"/>
  <c r="AX100"/>
  <c r="AV89"/>
  <c r="AX44"/>
  <c r="AV58"/>
  <c r="AV75"/>
  <c r="AV86"/>
  <c r="AV38"/>
  <c r="AV81"/>
  <c r="AX105"/>
  <c r="AB57"/>
  <c r="AH22"/>
  <c r="AV70"/>
  <c r="AV39"/>
  <c r="AH41"/>
  <c r="AJ39"/>
  <c r="AH70"/>
  <c r="AH60"/>
  <c r="AH72"/>
  <c r="AL82"/>
  <c r="AB25"/>
  <c r="AX111"/>
  <c r="AX88"/>
  <c r="AX72"/>
  <c r="AH29"/>
  <c r="AJ110"/>
  <c r="AH57"/>
  <c r="AV63"/>
  <c r="AJ87"/>
  <c r="AJ66"/>
  <c r="AX103"/>
  <c r="AB88"/>
  <c r="AB56"/>
  <c r="AB26"/>
  <c r="AB17"/>
  <c r="AH50"/>
  <c r="AH39"/>
  <c r="AH91"/>
  <c r="AV65"/>
  <c r="AH34"/>
  <c r="AV53"/>
  <c r="AV18"/>
  <c r="Z84"/>
  <c r="AH74"/>
  <c r="AH27"/>
  <c r="Z94"/>
  <c r="AH61"/>
  <c r="AH30"/>
  <c r="AX34"/>
  <c r="AV41"/>
  <c r="AX40"/>
  <c r="AV25"/>
  <c r="Z69"/>
  <c r="AH84"/>
  <c r="AJ62"/>
  <c r="AX16"/>
  <c r="AX77"/>
  <c r="AV35"/>
  <c r="AV111"/>
  <c r="AV60"/>
  <c r="AV26"/>
  <c r="AV34"/>
  <c r="AV109"/>
  <c r="AV93"/>
  <c r="AV50"/>
  <c r="AV96"/>
  <c r="AV49"/>
  <c r="AL59"/>
  <c r="AL71"/>
  <c r="AL103"/>
  <c r="AL39"/>
  <c r="AL109"/>
  <c r="AL84"/>
  <c r="AL38"/>
  <c r="AL62"/>
  <c r="AL63"/>
  <c r="AL37"/>
  <c r="AL73"/>
  <c r="AL104"/>
  <c r="AL92"/>
  <c r="AL46"/>
  <c r="AL52"/>
  <c r="AL30"/>
  <c r="AL40"/>
  <c r="AL28"/>
  <c r="AL34"/>
  <c r="AL51"/>
  <c r="AL43"/>
  <c r="AL18"/>
  <c r="AL55"/>
  <c r="AL45"/>
  <c r="AL94"/>
  <c r="AL74"/>
  <c r="AL16"/>
  <c r="AL66"/>
  <c r="AL89"/>
  <c r="AL90"/>
  <c r="AL72"/>
  <c r="AL81"/>
  <c r="AL50"/>
  <c r="AL22"/>
  <c r="AL75"/>
  <c r="AL17"/>
  <c r="AL20"/>
  <c r="AL83"/>
  <c r="AL107"/>
  <c r="AL78"/>
  <c r="AL91"/>
  <c r="AL86"/>
  <c r="AL70"/>
  <c r="AL54"/>
  <c r="AL31"/>
  <c r="AL25"/>
  <c r="AL19"/>
  <c r="AB73"/>
  <c r="AB104"/>
  <c r="AB55"/>
  <c r="AB111"/>
  <c r="AB60"/>
  <c r="AB58"/>
  <c r="AB76"/>
  <c r="AB24"/>
  <c r="AB36"/>
  <c r="AB29"/>
  <c r="AB106"/>
  <c r="AB86"/>
  <c r="AB74"/>
  <c r="AB30"/>
  <c r="AB35"/>
  <c r="AB81"/>
  <c r="AB70"/>
  <c r="AB78"/>
  <c r="AB19"/>
  <c r="AB49"/>
  <c r="AB48"/>
  <c r="AB65"/>
  <c r="AB45"/>
  <c r="AB108"/>
  <c r="AB107"/>
  <c r="AB52"/>
  <c r="AB79"/>
  <c r="AB18"/>
  <c r="AB59"/>
  <c r="AB95"/>
  <c r="AB91"/>
  <c r="AB75"/>
  <c r="AB46"/>
  <c r="AB87"/>
  <c r="AB77"/>
  <c r="AB21"/>
  <c r="AB102"/>
  <c r="AB54"/>
  <c r="AB32"/>
  <c r="AB31"/>
  <c r="AP46"/>
  <c r="AP52"/>
  <c r="AP86"/>
  <c r="AP74"/>
  <c r="AP89"/>
  <c r="AP81"/>
  <c r="AP75"/>
  <c r="AP54"/>
  <c r="AP49"/>
  <c r="AP66"/>
  <c r="AP67"/>
  <c r="AP108"/>
  <c r="AP65"/>
  <c r="AP32"/>
  <c r="AP93"/>
  <c r="AP112"/>
  <c r="AP103"/>
  <c r="AP39"/>
  <c r="AP95"/>
  <c r="AP98"/>
  <c r="AP105"/>
  <c r="AP71"/>
  <c r="AP55"/>
  <c r="AP20"/>
  <c r="AP25"/>
  <c r="AP36"/>
  <c r="AP100"/>
  <c r="AP83"/>
  <c r="AP94"/>
  <c r="AP24"/>
  <c r="AP37"/>
  <c r="AP73"/>
  <c r="AP101"/>
  <c r="AP59"/>
  <c r="AP23"/>
  <c r="AP16"/>
  <c r="AP64"/>
  <c r="AP109"/>
  <c r="AP21"/>
  <c r="AP18"/>
  <c r="AP102"/>
  <c r="AP77"/>
  <c r="AH46"/>
  <c r="AH52"/>
  <c r="AH86"/>
  <c r="AH89"/>
  <c r="AH110"/>
  <c r="AH81"/>
  <c r="AH33"/>
  <c r="AH75"/>
  <c r="AH54"/>
  <c r="AH66"/>
  <c r="AH49"/>
  <c r="AH95"/>
  <c r="AH102"/>
  <c r="AH59"/>
  <c r="AH71"/>
  <c r="AH108"/>
  <c r="AH65"/>
  <c r="AH32"/>
  <c r="AH64"/>
  <c r="AH16"/>
  <c r="AH101"/>
  <c r="AH104"/>
  <c r="AH73"/>
  <c r="AH45"/>
  <c r="AH107"/>
  <c r="AH76"/>
  <c r="AH48"/>
  <c r="AH58"/>
  <c r="AH112"/>
  <c r="AH68"/>
  <c r="AH67"/>
  <c r="AH36"/>
  <c r="AH37"/>
  <c r="AH93"/>
  <c r="AH24"/>
  <c r="AH23"/>
  <c r="AH18"/>
  <c r="AT66"/>
  <c r="AT25"/>
  <c r="AT60"/>
  <c r="AT35"/>
  <c r="AT29"/>
  <c r="AT62"/>
  <c r="AL58"/>
  <c r="AL77"/>
  <c r="AB92"/>
  <c r="AB20"/>
  <c r="AT108"/>
  <c r="AT89"/>
  <c r="AL21"/>
  <c r="AB34"/>
  <c r="AB96"/>
  <c r="Z38"/>
  <c r="AP26"/>
  <c r="AP17"/>
  <c r="AP43"/>
  <c r="AT17"/>
  <c r="AL68"/>
  <c r="AJ16"/>
  <c r="Z29"/>
  <c r="Z106"/>
  <c r="Z96"/>
  <c r="AL101"/>
  <c r="AB37"/>
  <c r="AX31"/>
  <c r="AL98"/>
  <c r="AJ80"/>
  <c r="AB94"/>
  <c r="AB103"/>
  <c r="AX90"/>
  <c r="AP84"/>
  <c r="AB112"/>
  <c r="Z104"/>
  <c r="AX80"/>
  <c r="AT84"/>
  <c r="AX49"/>
  <c r="AB16"/>
  <c r="AT69"/>
  <c r="AB61"/>
  <c r="AX63"/>
  <c r="AX96"/>
  <c r="AL53"/>
  <c r="AJ93"/>
  <c r="Z30"/>
  <c r="AL80"/>
  <c r="AT61"/>
  <c r="AL57"/>
  <c r="AT47"/>
  <c r="AX106"/>
  <c r="AP50"/>
  <c r="AT20"/>
  <c r="AB62"/>
  <c r="Z51"/>
  <c r="Z70"/>
  <c r="AT37"/>
  <c r="AT101"/>
  <c r="AT80"/>
  <c r="Z67"/>
  <c r="Z37"/>
  <c r="AJ23"/>
  <c r="AX21"/>
  <c r="AX83"/>
  <c r="AJ63"/>
  <c r="AT24"/>
  <c r="AL106"/>
  <c r="AB83"/>
  <c r="AL111"/>
  <c r="AL47"/>
  <c r="AT32"/>
  <c r="AT105"/>
  <c r="AB63"/>
  <c r="AL79"/>
  <c r="AT98"/>
  <c r="Z26"/>
  <c r="Z45"/>
  <c r="AL105"/>
  <c r="AP70"/>
  <c r="AL64"/>
  <c r="AB105"/>
  <c r="AB43"/>
  <c r="AB98"/>
  <c r="Z80"/>
  <c r="AP57"/>
  <c r="AT106"/>
  <c r="AJ72"/>
  <c r="AL24"/>
  <c r="AP45"/>
  <c r="AB100"/>
  <c r="AT26"/>
  <c r="AT82"/>
  <c r="Z19"/>
  <c r="AP41"/>
  <c r="AL87"/>
  <c r="AT85"/>
  <c r="AJ51"/>
  <c r="Z27"/>
  <c r="AT58"/>
  <c r="AJ40"/>
  <c r="AB84"/>
  <c r="AJ112"/>
  <c r="AL69"/>
  <c r="AL108"/>
  <c r="AP47"/>
  <c r="AP53"/>
  <c r="AJ100"/>
  <c r="AB97"/>
  <c r="Z82"/>
  <c r="AP104"/>
  <c r="AB67"/>
  <c r="AB23"/>
  <c r="Z36"/>
  <c r="AJ104"/>
  <c r="AJ55"/>
  <c r="AJ111"/>
  <c r="AJ60"/>
  <c r="AJ88"/>
  <c r="AJ58"/>
  <c r="AJ76"/>
  <c r="AJ24"/>
  <c r="AJ36"/>
  <c r="AJ86"/>
  <c r="AJ74"/>
  <c r="AJ46"/>
  <c r="AJ52"/>
  <c r="AJ30"/>
  <c r="AJ77"/>
  <c r="AJ21"/>
  <c r="AJ70"/>
  <c r="AJ78"/>
  <c r="AJ75"/>
  <c r="AJ54"/>
  <c r="AJ81"/>
  <c r="AJ33"/>
  <c r="AJ27"/>
  <c r="AJ48"/>
  <c r="AJ47"/>
  <c r="AJ84"/>
  <c r="AJ26"/>
  <c r="AJ17"/>
  <c r="AJ18"/>
  <c r="AJ102"/>
  <c r="AJ32"/>
  <c r="AJ31"/>
  <c r="AJ61"/>
  <c r="AJ42"/>
  <c r="AJ57"/>
  <c r="AJ38"/>
  <c r="AJ53"/>
  <c r="AJ85"/>
  <c r="AJ65"/>
  <c r="AJ68"/>
  <c r="AJ67"/>
  <c r="AJ95"/>
  <c r="AJ69"/>
  <c r="AJ45"/>
  <c r="AJ29"/>
  <c r="AJ106"/>
  <c r="AJ71"/>
  <c r="AJ107"/>
  <c r="AX46"/>
  <c r="AX52"/>
  <c r="AX86"/>
  <c r="AX74"/>
  <c r="AX89"/>
  <c r="AX75"/>
  <c r="AX54"/>
  <c r="AX30"/>
  <c r="AX107"/>
  <c r="AX45"/>
  <c r="AX67"/>
  <c r="AX95"/>
  <c r="AX102"/>
  <c r="AX59"/>
  <c r="AX71"/>
  <c r="AX18"/>
  <c r="AX93"/>
  <c r="AX112"/>
  <c r="AX64"/>
  <c r="AX108"/>
  <c r="AX65"/>
  <c r="AX32"/>
  <c r="AX81"/>
  <c r="AX43"/>
  <c r="AX47"/>
  <c r="AX104"/>
  <c r="AX33"/>
  <c r="AX17"/>
  <c r="AX26"/>
  <c r="AX55"/>
  <c r="AX20"/>
  <c r="AX23"/>
  <c r="AX73"/>
  <c r="AX92"/>
  <c r="AX36"/>
  <c r="AX25"/>
  <c r="AX35"/>
  <c r="AT81"/>
  <c r="AT41"/>
  <c r="AL29"/>
  <c r="AT88"/>
  <c r="AT23"/>
  <c r="AB28"/>
  <c r="AT65"/>
  <c r="AB50"/>
  <c r="Z47"/>
  <c r="AB71"/>
  <c r="AJ96"/>
  <c r="AL36"/>
  <c r="AB109"/>
  <c r="AJ103"/>
  <c r="AJ43"/>
  <c r="AL41"/>
  <c r="AT87"/>
  <c r="AL35"/>
  <c r="AL88"/>
  <c r="AP63"/>
  <c r="Z111"/>
  <c r="Z43"/>
  <c r="AP28"/>
  <c r="AB90"/>
  <c r="AP30"/>
  <c r="Z33"/>
  <c r="Z88"/>
  <c r="Z50"/>
  <c r="Z22"/>
  <c r="Z42"/>
  <c r="AP44"/>
  <c r="Z35"/>
  <c r="AB27"/>
  <c r="AX28"/>
  <c r="AT36"/>
  <c r="AX61"/>
  <c r="AB38"/>
  <c r="Z34"/>
  <c r="AJ19"/>
  <c r="Z92"/>
  <c r="AL61"/>
  <c r="AJ91"/>
  <c r="AL49"/>
  <c r="AT18"/>
  <c r="AX94"/>
  <c r="AH62"/>
  <c r="AT59"/>
  <c r="AT71"/>
  <c r="AT103"/>
  <c r="AT39"/>
  <c r="AT109"/>
  <c r="AT73"/>
  <c r="AT104"/>
  <c r="AT55"/>
  <c r="AT86"/>
  <c r="AT74"/>
  <c r="AT30"/>
  <c r="AT40"/>
  <c r="AT28"/>
  <c r="AT34"/>
  <c r="AT51"/>
  <c r="AT70"/>
  <c r="AT78"/>
  <c r="AT16"/>
  <c r="AT50"/>
  <c r="AT22"/>
  <c r="AT75"/>
  <c r="AT53"/>
  <c r="AT21"/>
  <c r="AT95"/>
  <c r="AT45"/>
  <c r="AT102"/>
  <c r="AT91"/>
  <c r="AT46"/>
  <c r="AT31"/>
  <c r="AT92"/>
  <c r="AT54"/>
  <c r="AT49"/>
  <c r="AT52"/>
  <c r="AT68"/>
  <c r="AT67"/>
  <c r="AT19"/>
  <c r="AT44"/>
  <c r="Z46"/>
  <c r="Z52"/>
  <c r="Z86"/>
  <c r="Z89"/>
  <c r="Z110"/>
  <c r="Z20"/>
  <c r="Z25"/>
  <c r="Z77"/>
  <c r="Z81"/>
  <c r="Z66"/>
  <c r="Z17"/>
  <c r="Z48"/>
  <c r="Z108"/>
  <c r="Z65"/>
  <c r="Z32"/>
  <c r="Z95"/>
  <c r="Z102"/>
  <c r="Z18"/>
  <c r="Z98"/>
  <c r="Z93"/>
  <c r="Z59"/>
  <c r="Z76"/>
  <c r="Z24"/>
  <c r="Z103"/>
  <c r="Z75"/>
  <c r="Z58"/>
  <c r="Z64"/>
  <c r="Z109"/>
  <c r="Z54"/>
  <c r="Z39"/>
  <c r="Z71"/>
  <c r="Z112"/>
  <c r="Z100"/>
  <c r="Z23"/>
  <c r="Z49"/>
  <c r="Z16"/>
  <c r="AT72"/>
  <c r="AT63"/>
  <c r="AT100"/>
  <c r="AL96"/>
  <c r="AL27"/>
  <c r="Z63"/>
  <c r="AT90"/>
  <c r="Z40"/>
  <c r="Z57"/>
  <c r="AL95"/>
  <c r="AT94"/>
  <c r="Z55"/>
  <c r="AL93"/>
  <c r="AP78"/>
  <c r="AJ25"/>
  <c r="AP29"/>
  <c r="AJ92"/>
  <c r="AP31"/>
  <c r="AB41"/>
  <c r="AP85"/>
  <c r="AL33"/>
  <c r="AJ89"/>
  <c r="AP92"/>
  <c r="AJ22"/>
  <c r="AB22"/>
  <c r="AT43"/>
  <c r="AT33"/>
  <c r="AJ64"/>
  <c r="AP90"/>
  <c r="AP79"/>
  <c r="AT57"/>
  <c r="AT38"/>
  <c r="Z62"/>
  <c r="Z21"/>
  <c r="AJ49"/>
  <c r="Z83"/>
  <c r="AB33"/>
  <c r="Z72"/>
  <c r="AJ37"/>
  <c r="AB64"/>
  <c r="AB42"/>
  <c r="AL32"/>
  <c r="AP33"/>
  <c r="AJ90"/>
  <c r="Z85"/>
  <c r="AT83"/>
  <c r="Z107"/>
  <c r="AT27"/>
  <c r="AP82"/>
  <c r="AL67"/>
  <c r="AB53"/>
  <c r="AT107"/>
  <c r="AR13" l="1"/>
  <c r="AN13"/>
  <c r="AD13"/>
  <c r="AV13"/>
  <c r="AX13"/>
  <c r="Z13"/>
  <c r="AJ13"/>
  <c r="AT13"/>
  <c r="AB13"/>
  <c r="AL13"/>
  <c r="AP13"/>
  <c r="AH13"/>
  <c r="N13" l="1"/>
  <c r="AE74"/>
  <c r="AE13" s="1"/>
  <c r="AF74" l="1"/>
  <c r="G74" s="1"/>
  <c r="AF55"/>
  <c r="G55" s="1"/>
  <c r="AF86"/>
  <c r="G86" s="1"/>
  <c r="AF80"/>
  <c r="G80" s="1"/>
  <c r="AF93"/>
  <c r="G93" s="1"/>
  <c r="AF25"/>
  <c r="G25" s="1"/>
  <c r="AF81"/>
  <c r="G81" s="1"/>
  <c r="AF109"/>
  <c r="G109" s="1"/>
  <c r="AF49"/>
  <c r="G49" s="1"/>
  <c r="AF59"/>
  <c r="G59" s="1"/>
  <c r="AF47"/>
  <c r="G47" s="1"/>
  <c r="AF78"/>
  <c r="G78" s="1"/>
  <c r="AF57"/>
  <c r="G57" s="1"/>
  <c r="AF89"/>
  <c r="G89" s="1"/>
  <c r="AF53"/>
  <c r="G53" s="1"/>
  <c r="AF54"/>
  <c r="G54" s="1"/>
  <c r="AF29"/>
  <c r="G29" s="1"/>
  <c r="AF84"/>
  <c r="G84" s="1"/>
  <c r="AF94"/>
  <c r="G94" s="1"/>
  <c r="AF72"/>
  <c r="G72" s="1"/>
  <c r="AF66"/>
  <c r="G66" s="1"/>
  <c r="AF73"/>
  <c r="G73" s="1"/>
  <c r="AF23"/>
  <c r="G23" s="1"/>
  <c r="AF17"/>
  <c r="G17" s="1"/>
  <c r="AF27"/>
  <c r="G27" s="1"/>
  <c r="AF60"/>
  <c r="G60" s="1"/>
  <c r="AF45"/>
  <c r="G45" s="1"/>
  <c r="AF63"/>
  <c r="G63" s="1"/>
  <c r="AF102"/>
  <c r="G102" s="1"/>
  <c r="AF26"/>
  <c r="G26" s="1"/>
  <c r="AF30"/>
  <c r="G30" s="1"/>
  <c r="AF67"/>
  <c r="G67" s="1"/>
  <c r="AF105"/>
  <c r="G105" s="1"/>
  <c r="AF111"/>
  <c r="G111" s="1"/>
  <c r="AF82"/>
  <c r="G82" s="1"/>
  <c r="AF64"/>
  <c r="G64" s="1"/>
  <c r="AF103"/>
  <c r="G103" s="1"/>
  <c r="AF58"/>
  <c r="G58" s="1"/>
  <c r="AF79"/>
  <c r="G79" s="1"/>
  <c r="AF35"/>
  <c r="G35" s="1"/>
  <c r="AF38"/>
  <c r="G38" s="1"/>
  <c r="AF56"/>
  <c r="G56" s="1"/>
  <c r="AF85"/>
  <c r="G85" s="1"/>
  <c r="AF90"/>
  <c r="G90" s="1"/>
  <c r="AF92"/>
  <c r="G92" s="1"/>
  <c r="AF87"/>
  <c r="G87" s="1"/>
  <c r="AF70"/>
  <c r="G70" s="1"/>
  <c r="AF62"/>
  <c r="G62" s="1"/>
  <c r="AF68"/>
  <c r="G68" s="1"/>
  <c r="AF36"/>
  <c r="G36" s="1"/>
  <c r="AF83"/>
  <c r="G83" s="1"/>
  <c r="AF48"/>
  <c r="G48" s="1"/>
  <c r="AF99"/>
  <c r="G99" s="1"/>
  <c r="AF34"/>
  <c r="G34" s="1"/>
  <c r="AF41"/>
  <c r="G41" s="1"/>
  <c r="AF106"/>
  <c r="G106" s="1"/>
  <c r="AF37"/>
  <c r="G37" s="1"/>
  <c r="AF100"/>
  <c r="G100" s="1"/>
  <c r="AF96"/>
  <c r="G96" s="1"/>
  <c r="AF46"/>
  <c r="G46" s="1"/>
  <c r="AF43"/>
  <c r="G43" s="1"/>
  <c r="AF24"/>
  <c r="G24" s="1"/>
  <c r="AF40"/>
  <c r="G40" s="1"/>
  <c r="AF112"/>
  <c r="G112" s="1"/>
  <c r="AF75"/>
  <c r="G75" s="1"/>
  <c r="AF44"/>
  <c r="G44" s="1"/>
  <c r="AF39"/>
  <c r="G39" s="1"/>
  <c r="AF69"/>
  <c r="G69" s="1"/>
  <c r="AF33"/>
  <c r="G33" s="1"/>
  <c r="AF52"/>
  <c r="G52" s="1"/>
  <c r="AF108"/>
  <c r="G108" s="1"/>
  <c r="AF31"/>
  <c r="G31" s="1"/>
  <c r="AF98"/>
  <c r="G98" s="1"/>
  <c r="AF32"/>
  <c r="G32" s="1"/>
  <c r="AF101"/>
  <c r="G101" s="1"/>
  <c r="AF88"/>
  <c r="G88" s="1"/>
  <c r="AF21"/>
  <c r="G21" s="1"/>
  <c r="AF104"/>
  <c r="G104" s="1"/>
  <c r="AF91"/>
  <c r="G91" s="1"/>
  <c r="AF107"/>
  <c r="G107" s="1"/>
  <c r="AF97"/>
  <c r="G97" s="1"/>
  <c r="AF28"/>
  <c r="G28" s="1"/>
  <c r="AF95"/>
  <c r="G95" s="1"/>
  <c r="AF51"/>
  <c r="G51" s="1"/>
  <c r="AF42"/>
  <c r="G42" s="1"/>
  <c r="AF19"/>
  <c r="G19" s="1"/>
  <c r="AF76"/>
  <c r="G76" s="1"/>
  <c r="AF16"/>
  <c r="G16" s="1"/>
  <c r="AF71"/>
  <c r="G71" s="1"/>
  <c r="AF18"/>
  <c r="G18" s="1"/>
  <c r="AF20"/>
  <c r="G20" s="1"/>
  <c r="AF77"/>
  <c r="G77" s="1"/>
  <c r="AF50"/>
  <c r="G50" s="1"/>
  <c r="AF65"/>
  <c r="G65" s="1"/>
  <c r="AF110"/>
  <c r="G110" s="1"/>
  <c r="AF61"/>
  <c r="G61" s="1"/>
  <c r="AF22"/>
  <c r="G22" s="1"/>
  <c r="G13" l="1"/>
  <c r="H16"/>
  <c r="H61"/>
  <c r="H20"/>
  <c r="H97"/>
  <c r="H88"/>
  <c r="H103"/>
  <c r="H82"/>
  <c r="H30"/>
  <c r="H102"/>
  <c r="H73"/>
  <c r="H89"/>
  <c r="H25"/>
  <c r="H76"/>
  <c r="H51"/>
  <c r="H49"/>
  <c r="H29"/>
  <c r="H95"/>
  <c r="H18"/>
  <c r="H66"/>
  <c r="H104"/>
  <c r="H72"/>
  <c r="H63"/>
  <c r="H55"/>
  <c r="H59"/>
  <c r="H45"/>
  <c r="H101"/>
  <c r="H91"/>
  <c r="H28"/>
  <c r="H50"/>
  <c r="H111"/>
  <c r="H67"/>
  <c r="H93"/>
  <c r="H57"/>
  <c r="H19"/>
  <c r="H65"/>
  <c r="H17"/>
  <c r="H84"/>
  <c r="H77"/>
  <c r="H105"/>
  <c r="H21"/>
  <c r="H27"/>
  <c r="H60"/>
  <c r="H23"/>
  <c r="H94"/>
  <c r="H107"/>
  <c r="AF13"/>
  <c r="H53"/>
  <c r="H47"/>
  <c r="H81"/>
  <c r="H86"/>
  <c r="H110"/>
  <c r="H42"/>
  <c r="H62"/>
  <c r="H44"/>
  <c r="H40"/>
  <c r="H96"/>
  <c r="H108"/>
  <c r="H90"/>
  <c r="H38"/>
  <c r="H48"/>
  <c r="H32"/>
  <c r="H70"/>
  <c r="H35"/>
  <c r="H106"/>
  <c r="H68"/>
  <c r="H39"/>
  <c r="H46"/>
  <c r="H31"/>
  <c r="H74"/>
  <c r="H36"/>
  <c r="H92"/>
  <c r="H56"/>
  <c r="H58"/>
  <c r="H37"/>
  <c r="H99"/>
  <c r="H69"/>
  <c r="H112"/>
  <c r="H43"/>
  <c r="H98"/>
  <c r="H34"/>
  <c r="H83"/>
  <c r="H87"/>
  <c r="H85"/>
  <c r="H79"/>
  <c r="H100"/>
  <c r="H52"/>
  <c r="H75"/>
  <c r="H24"/>
  <c r="H41"/>
  <c r="H33"/>
  <c r="H54"/>
  <c r="H78"/>
  <c r="E11" i="12" s="1"/>
  <c r="H109" i="11"/>
  <c r="H80"/>
  <c r="H64"/>
  <c r="H26"/>
  <c r="H22"/>
  <c r="H71"/>
  <c r="E19" i="12" l="1"/>
  <c r="E15"/>
  <c r="E9"/>
  <c r="E7"/>
  <c r="E13"/>
  <c r="E20"/>
  <c r="E12"/>
  <c r="E14"/>
  <c r="E17"/>
  <c r="E10"/>
  <c r="E6"/>
  <c r="E5"/>
  <c r="E16"/>
  <c r="E8"/>
  <c r="E18"/>
  <c r="F23" i="11"/>
  <c r="F71"/>
  <c r="F80"/>
  <c r="F16"/>
  <c r="F27"/>
  <c r="F66"/>
  <c r="F52"/>
  <c r="F43"/>
  <c r="F92"/>
  <c r="F47"/>
  <c r="F17"/>
  <c r="F101"/>
  <c r="F64"/>
  <c r="F59"/>
  <c r="F103"/>
  <c r="F30"/>
  <c r="F98"/>
  <c r="F56"/>
  <c r="F68"/>
  <c r="F90"/>
  <c r="F81"/>
  <c r="F73"/>
  <c r="F95"/>
  <c r="F26"/>
  <c r="F78"/>
  <c r="F55"/>
  <c r="F105"/>
  <c r="F60"/>
  <c r="F18"/>
  <c r="F75"/>
  <c r="F79"/>
  <c r="F34"/>
  <c r="F58"/>
  <c r="F74"/>
  <c r="F39"/>
  <c r="F35"/>
  <c r="F38"/>
  <c r="F108"/>
  <c r="F62"/>
  <c r="F86"/>
  <c r="F19"/>
  <c r="F72"/>
  <c r="F50"/>
  <c r="F28"/>
  <c r="F57"/>
  <c r="H13"/>
  <c r="F42"/>
  <c r="F88"/>
  <c r="F84"/>
  <c r="F49"/>
  <c r="F41"/>
  <c r="F87"/>
  <c r="F99"/>
  <c r="F46"/>
  <c r="F32"/>
  <c r="F40"/>
  <c r="F102"/>
  <c r="F25"/>
  <c r="F67"/>
  <c r="F76"/>
  <c r="F54"/>
  <c r="F21"/>
  <c r="F33"/>
  <c r="F85"/>
  <c r="F69"/>
  <c r="F31"/>
  <c r="F70"/>
  <c r="F96"/>
  <c r="F110"/>
  <c r="F65"/>
  <c r="F111"/>
  <c r="F45"/>
  <c r="F20"/>
  <c r="F97"/>
  <c r="F22"/>
  <c r="F109"/>
  <c r="F61"/>
  <c r="F104"/>
  <c r="F63"/>
  <c r="F77"/>
  <c r="F51"/>
  <c r="F29"/>
  <c r="F107"/>
  <c r="F24"/>
  <c r="F100"/>
  <c r="F83"/>
  <c r="F112"/>
  <c r="F37"/>
  <c r="F36"/>
  <c r="F106"/>
  <c r="F48"/>
  <c r="F44"/>
  <c r="F53"/>
  <c r="F82"/>
  <c r="F89"/>
  <c r="F91"/>
  <c r="F93"/>
  <c r="F94"/>
  <c r="T23" i="12"/>
</calcChain>
</file>

<file path=xl/sharedStrings.xml><?xml version="1.0" encoding="utf-8"?>
<sst xmlns="http://schemas.openxmlformats.org/spreadsheetml/2006/main" count="787" uniqueCount="293">
  <si>
    <t>Сотрудник</t>
  </si>
  <si>
    <t>Должность</t>
  </si>
  <si>
    <t>Вид занятости</t>
  </si>
  <si>
    <t>Подразделение</t>
  </si>
  <si>
    <t>Основное место работы</t>
  </si>
  <si>
    <t xml:space="preserve">и.о. заведующего кафедрой                              </t>
  </si>
  <si>
    <t xml:space="preserve">Заведующий кафедрой                              </t>
  </si>
  <si>
    <t>Абрамов Юрий Федорович</t>
  </si>
  <si>
    <t xml:space="preserve">Кафедра философии и методологии науки                                                               </t>
  </si>
  <si>
    <t xml:space="preserve">Кафедра религиоведения и теологии                                                                  </t>
  </si>
  <si>
    <t>Валл Александр Николаевич</t>
  </si>
  <si>
    <t xml:space="preserve">Кафедра теоретической физики                                                                        </t>
  </si>
  <si>
    <t>Гаврилюк Алексей Александрович</t>
  </si>
  <si>
    <t xml:space="preserve">Кафедра электроники твердого тела                                                                   </t>
  </si>
  <si>
    <t>Паперный Виктор Львович</t>
  </si>
  <si>
    <t xml:space="preserve">Кафедра общей и космической физики                                                                  </t>
  </si>
  <si>
    <t>Раджабов Евгений Александрович</t>
  </si>
  <si>
    <t>Внешнее совместительство</t>
  </si>
  <si>
    <t xml:space="preserve">Кафедра экспериментальной физики                                                                    </t>
  </si>
  <si>
    <t>Сажин Виктор Иванович</t>
  </si>
  <si>
    <t>Кафедра радиофизики и радиоэлектроники</t>
  </si>
  <si>
    <t>Щербаченко Лия Авенировна</t>
  </si>
  <si>
    <t xml:space="preserve">Кафедра общей физики                                                                                </t>
  </si>
  <si>
    <t>Гранина Наталья Ивановна</t>
  </si>
  <si>
    <t xml:space="preserve">Кафедра почвоведения и оценки земельных ресурсов                                                    </t>
  </si>
  <si>
    <t>Гутник Игорь Нэрисович</t>
  </si>
  <si>
    <t xml:space="preserve">Кафедра физиологии и психофизиологии                                                                </t>
  </si>
  <si>
    <t>Книжин Игорь Борисович</t>
  </si>
  <si>
    <t xml:space="preserve">Кафедра гидробиологии и зоологии беспозвоночных                                         </t>
  </si>
  <si>
    <t>Лиштва Андрей Владимирович</t>
  </si>
  <si>
    <t xml:space="preserve">Кафедра ботаники                                                                                    </t>
  </si>
  <si>
    <t>Матвеев Аркадий Николаевич</t>
  </si>
  <si>
    <t>Внутреннее совместительство</t>
  </si>
  <si>
    <t xml:space="preserve">Кафедра зоологии позвоночных и экологии                                                             </t>
  </si>
  <si>
    <t>Огарков Борис Никитович</t>
  </si>
  <si>
    <t xml:space="preserve">Кафедра микробиологии                                                                               </t>
  </si>
  <si>
    <t>Осипова Светлана Владимировна</t>
  </si>
  <si>
    <t>кафедра физиологии растений,клеточной биологии</t>
  </si>
  <si>
    <t>Саловарова Валентина Петровна</t>
  </si>
  <si>
    <t xml:space="preserve">Кафедра физико-химической биологии                                                                  </t>
  </si>
  <si>
    <t>Воронцов Александр Александрович  (совм.)</t>
  </si>
  <si>
    <t xml:space="preserve">Кафедра геохимии                                                                                    </t>
  </si>
  <si>
    <t>Переляев Виктор Иванович</t>
  </si>
  <si>
    <t>кафедра полезных ископаемых</t>
  </si>
  <si>
    <t>Примина Светлана Павловна  (вн. совм.)</t>
  </si>
  <si>
    <t xml:space="preserve">Кафедра геологии нефти и газа                                                                       </t>
  </si>
  <si>
    <t>Рассказов Сергей Васильевич</t>
  </si>
  <si>
    <t xml:space="preserve">Кафедра динамической геологии                                                                       </t>
  </si>
  <si>
    <t>Гимельштейн Александр Владимирович</t>
  </si>
  <si>
    <t xml:space="preserve">Кафедра журналистики и медиаменеджмента                                                             </t>
  </si>
  <si>
    <t>Подрезова Наталья Николаевна</t>
  </si>
  <si>
    <t xml:space="preserve">Кафедра новейшей русской литературы                                                                 </t>
  </si>
  <si>
    <t>Собенников Анатолий Самуилович</t>
  </si>
  <si>
    <t xml:space="preserve">Кафедра русской и зарубежной литературы                                                             </t>
  </si>
  <si>
    <t>Ташлыкова Марина Борисовна</t>
  </si>
  <si>
    <t xml:space="preserve">Кафедра русского языка и общего языкознания                                                         </t>
  </si>
  <si>
    <t>Шаракшинова Елена Константиновна</t>
  </si>
  <si>
    <t xml:space="preserve">Кафедра бурятской филологии                                                                         </t>
  </si>
  <si>
    <t>Андрухова Валентина Яковлевна</t>
  </si>
  <si>
    <t xml:space="preserve">Кафедра товароведения и экспертизы товаров                                              </t>
  </si>
  <si>
    <t>Архипкин Олег Валерьевич</t>
  </si>
  <si>
    <t xml:space="preserve">Кафедра экономики и торговой политики                                                         </t>
  </si>
  <si>
    <t>Байрамова Светлана Игоревна</t>
  </si>
  <si>
    <t xml:space="preserve">Кафедра восточных языков                                                                   </t>
  </si>
  <si>
    <t>Дмитриев Владимир Ильич</t>
  </si>
  <si>
    <t xml:space="preserve">Кафедра естественных дисциплин                                                               </t>
  </si>
  <si>
    <t>Ищенко Елена Николаевна</t>
  </si>
  <si>
    <t xml:space="preserve">Кафедра социально-экономических дисциплин                                                      </t>
  </si>
  <si>
    <t>Крайнова Елена Владимировна</t>
  </si>
  <si>
    <t xml:space="preserve">Кафедра русского языка и методики преподавания                                                  </t>
  </si>
  <si>
    <t>Соболева Раиса Ивановна</t>
  </si>
  <si>
    <t xml:space="preserve">Кафедра русского языка как иностранного                                                      </t>
  </si>
  <si>
    <t>Шильникова Ирина Сергеевна</t>
  </si>
  <si>
    <t xml:space="preserve">Кафедра европейских языков                                                               </t>
  </si>
  <si>
    <t>Глазков Александр Владимирович</t>
  </si>
  <si>
    <t>Кедярова Елена Александровна  (осн.)</t>
  </si>
  <si>
    <t xml:space="preserve">Кафедра педагогическои и возрастной психологии                                                      </t>
  </si>
  <si>
    <t>Конопак Игорь Александрович  (вн. совм.)</t>
  </si>
  <si>
    <t xml:space="preserve">Кафедра общей психологии                                                                            </t>
  </si>
  <si>
    <t>Ярославцева Ирина Владиленовна</t>
  </si>
  <si>
    <t xml:space="preserve">Кафедра медицинской психологии                                                                      </t>
  </si>
  <si>
    <t>Грошева Надежда Борисовна</t>
  </si>
  <si>
    <t>Суслова Анна Юрьевна</t>
  </si>
  <si>
    <t>Балахчи Анна Георгиевна  (осн.)</t>
  </si>
  <si>
    <t xml:space="preserve">Кафедра естественно-научных дисциплин                                                               </t>
  </si>
  <si>
    <t>Волохова Елена Александровна</t>
  </si>
  <si>
    <t>Кафедра предпринимательства и управления в сфере услуг и рекламы</t>
  </si>
  <si>
    <t>Гольдфарб Станислав Иосифович  (совм.)</t>
  </si>
  <si>
    <t xml:space="preserve">Кафедра массовых коммуникаций и мультимедиа                 </t>
  </si>
  <si>
    <t>Дроков Владислав Викторович</t>
  </si>
  <si>
    <t xml:space="preserve">Кафедра туризма                                                                                     </t>
  </si>
  <si>
    <t>Карнаухова Вера Константиновна  (вн. совм.)</t>
  </si>
  <si>
    <t xml:space="preserve">Кафедра сервиса и сервисных технологий                                                              </t>
  </si>
  <si>
    <t>Рохин Александр Валерьевич</t>
  </si>
  <si>
    <t xml:space="preserve">Кафедра прикладной информатики и документоведения                                                   </t>
  </si>
  <si>
    <t>Журавлева Ирина Александровна</t>
  </si>
  <si>
    <t xml:space="preserve">Кафедра государственного и муниципального управления                                                </t>
  </si>
  <si>
    <t>Решетников Владимир Алексеевич</t>
  </si>
  <si>
    <t xml:space="preserve">Кафедра социальной философии и социологии                                                           </t>
  </si>
  <si>
    <t>Решетникова Екатерина Владимировна</t>
  </si>
  <si>
    <t xml:space="preserve">Кафедра социальной работы                                                                           </t>
  </si>
  <si>
    <t>Федчин Владимир Сергеевич</t>
  </si>
  <si>
    <t>Кафедра культурологии и управления социальными процессами</t>
  </si>
  <si>
    <t>Осипенок Оксана Александровна</t>
  </si>
  <si>
    <t xml:space="preserve">Кафедра иностранных языков                                                                          </t>
  </si>
  <si>
    <t>Проходовская Раиса Федоровна</t>
  </si>
  <si>
    <t>Физкультурно-оздоровительный центр ИГУ</t>
  </si>
  <si>
    <t>Дыхта Владимир Александрович</t>
  </si>
  <si>
    <t>Калюжнова Надежда Яковлевна  (осн.)</t>
  </si>
  <si>
    <t xml:space="preserve">Кафедра экономичекой теории и управления                                                            </t>
  </si>
  <si>
    <t>Кузьмин Олег Викторович  (осн.)</t>
  </si>
  <si>
    <t xml:space="preserve">Кафедра теории вероятностей и дискретной математики                                                 </t>
  </si>
  <si>
    <t>Манцивода Андрей Валерьевич</t>
  </si>
  <si>
    <t>Фалалеев Михаил Валентинович  (вн. совм.)</t>
  </si>
  <si>
    <t>Кафедра математического анализа и дифференциальных уравнений</t>
  </si>
  <si>
    <t>Филатов Александр Юрьевич</t>
  </si>
  <si>
    <t xml:space="preserve">Кафедра математической экономики                                                                    </t>
  </si>
  <si>
    <t>Хмельнов Алексей Евгеньевич  (совм.)</t>
  </si>
  <si>
    <t xml:space="preserve">Кафедра информационных технологий                                                                   </t>
  </si>
  <si>
    <t>Пройдаков Алексей Гаврилович</t>
  </si>
  <si>
    <t xml:space="preserve">Кафедра аналитической химии                                                                         </t>
  </si>
  <si>
    <t>Сафронов Александр Юрьевич</t>
  </si>
  <si>
    <t xml:space="preserve">Кафедра общей и неорганической химии                                                                </t>
  </si>
  <si>
    <t>Шмидт Александр Федорович</t>
  </si>
  <si>
    <t xml:space="preserve">Кафедра физической и коллоидной химии                                                               </t>
  </si>
  <si>
    <t>Эдельштейн Ольга Александровна</t>
  </si>
  <si>
    <t>Кафедра теоретической и прикладной органической химии и полимеризационных процессов</t>
  </si>
  <si>
    <t>Аргучинцев Валерий Куприянович</t>
  </si>
  <si>
    <t xml:space="preserve">Кафедра метеорологии и охраны атмосферы                                                             </t>
  </si>
  <si>
    <t>Аргучинцева Алла Вячеславовна  (вн. совм.)</t>
  </si>
  <si>
    <t>Дамешек Лев Михайлович</t>
  </si>
  <si>
    <t xml:space="preserve">Кафедра истории России                                                                              </t>
  </si>
  <si>
    <t>Зуляр Юрий Анатольевич</t>
  </si>
  <si>
    <t xml:space="preserve">Кафедра политологии, истории и регионоведения                                                        </t>
  </si>
  <si>
    <t>Кузнецов Сергей Ильич</t>
  </si>
  <si>
    <t>Кафедра мировой истории и международных отношений</t>
  </si>
  <si>
    <t>Смирнов Виктор Александрович</t>
  </si>
  <si>
    <t xml:space="preserve">Кафедра судебного права                                                                             </t>
  </si>
  <si>
    <t>Климович Александр Владимирович</t>
  </si>
  <si>
    <t xml:space="preserve">Кафедра гражданского права                                                                          </t>
  </si>
  <si>
    <t>Кравцов Роман Владимирович</t>
  </si>
  <si>
    <t xml:space="preserve">Кафедра уголовного права                                                                            </t>
  </si>
  <si>
    <t>Шишкин Сергей Иванович</t>
  </si>
  <si>
    <t>Шорников Дмитрий Владимирович</t>
  </si>
  <si>
    <t>Кафедра международного права и сравнительного правоведения</t>
  </si>
  <si>
    <t>Афанасьва Раиса Альбертовна</t>
  </si>
  <si>
    <t>кафедра теории и практик специального обучения и образования</t>
  </si>
  <si>
    <t>Гаврилюк Борис Викторович</t>
  </si>
  <si>
    <t>кафедра технологий,предпринимательства и методик их преподавания</t>
  </si>
  <si>
    <t>Дулатова Зайнеп Асаналиевна</t>
  </si>
  <si>
    <t>кафедра математики и методики обучения математике</t>
  </si>
  <si>
    <t>Зайцева Ольга Юрьевна</t>
  </si>
  <si>
    <t>Занданова Лариса Викторовна</t>
  </si>
  <si>
    <t>Кафедра истории и методики</t>
  </si>
  <si>
    <t>Иванова Елена Николаевна</t>
  </si>
  <si>
    <t>кафедра информатики и методике обучения информатике</t>
  </si>
  <si>
    <t>Иденбаум Елена Леонидовна</t>
  </si>
  <si>
    <t>кафедра комплексной коррекции нарушения детского развития</t>
  </si>
  <si>
    <t>Кузекевич Владимир  Робертович</t>
  </si>
  <si>
    <t>кафедра физкультурно-спортивных и медико-биологических дисциплин</t>
  </si>
  <si>
    <t>Матвеев Николай Владимирович</t>
  </si>
  <si>
    <t>Носкова Марина Владимировна</t>
  </si>
  <si>
    <t>Орел Галина Федоровна</t>
  </si>
  <si>
    <t>кафедра географии, безопасностижизнедеятельности и методики</t>
  </si>
  <si>
    <t>Пенькова Ольга Геронимовна</t>
  </si>
  <si>
    <t xml:space="preserve">Кафедра естественнонаучных дисциплин                                                               </t>
  </si>
  <si>
    <t>Петров Вячеслав Григорьевич</t>
  </si>
  <si>
    <t>кафедра психодиагностики и практической психологии</t>
  </si>
  <si>
    <t>Петрова Марина Александровна</t>
  </si>
  <si>
    <t>кафедра психологии и педагогики начального образования</t>
  </si>
  <si>
    <t>Позднякова Татьяна Ивановна</t>
  </si>
  <si>
    <t>кафедра музыкального образования</t>
  </si>
  <si>
    <t>Семиров Александр Владимирович</t>
  </si>
  <si>
    <t>кафедра физики</t>
  </si>
  <si>
    <t>Скорова Лариса Владимировна</t>
  </si>
  <si>
    <t>кафедра психологии образования и развития личности</t>
  </si>
  <si>
    <t>Федосова Ирина Валерьяновна</t>
  </si>
  <si>
    <t>кафедра социальной педагогики и психологии</t>
  </si>
  <si>
    <t>Федотова Елена Леонидовна</t>
  </si>
  <si>
    <t>кафедра педагогики</t>
  </si>
  <si>
    <t>Широкова Вера Викторовна</t>
  </si>
  <si>
    <t>кафедра изобразительного искусства и методики</t>
  </si>
  <si>
    <t>Юрьева Ольга Юрьевна</t>
  </si>
  <si>
    <t>кафедра филологии и методики</t>
  </si>
  <si>
    <t xml:space="preserve">Физический факультет                              </t>
  </si>
  <si>
    <t xml:space="preserve">Биолого-почвенный факультет                       </t>
  </si>
  <si>
    <t xml:space="preserve">Геологический факультет                           </t>
  </si>
  <si>
    <t xml:space="preserve">Факультет филологии и журналистики                </t>
  </si>
  <si>
    <t xml:space="preserve">Международный институт экономики и лингвистики  </t>
  </si>
  <si>
    <t xml:space="preserve">Факультет психологии                              </t>
  </si>
  <si>
    <t>Байкальская международная бизнес-школа</t>
  </si>
  <si>
    <t xml:space="preserve">Факультет сервиса и рекламы              </t>
  </si>
  <si>
    <t xml:space="preserve">Институт социальных наук                          </t>
  </si>
  <si>
    <t xml:space="preserve">Общеуниверситетские кафедры                       </t>
  </si>
  <si>
    <t xml:space="preserve">Институт математики, экономики и информатики      </t>
  </si>
  <si>
    <t xml:space="preserve">Химический факультет                              </t>
  </si>
  <si>
    <t xml:space="preserve">Географический факультет                          </t>
  </si>
  <si>
    <t xml:space="preserve">Исторический факультет                            </t>
  </si>
  <si>
    <t xml:space="preserve">Юридический институт                              </t>
  </si>
  <si>
    <t>Пед. Институт</t>
  </si>
  <si>
    <t>сумма коэффициентов</t>
  </si>
  <si>
    <t>сумма нормированных коэффициентов</t>
  </si>
  <si>
    <t>общий рейтинг</t>
  </si>
  <si>
    <t>общий нормированный рейтинг</t>
  </si>
  <si>
    <t>весовые коэффициенты</t>
  </si>
  <si>
    <t>нормированные весовые коэфициенты</t>
  </si>
  <si>
    <t>Численность ППС кафедры (в чел.)</t>
  </si>
  <si>
    <t>Кол-во ставок ППС на кафедре,
из них</t>
  </si>
  <si>
    <t>кол-во ставок, занимаемых ППС до 30 лет</t>
  </si>
  <si>
    <t>кол-во ставок, занимаемых ППС с учеными степенями</t>
  </si>
  <si>
    <t>кол-во ставок, занимаемых ППС - кандидатами наук до 35 лет</t>
  </si>
  <si>
    <t>кол-во ставок, занимаемых ППС - докторами наук до 40 лет</t>
  </si>
  <si>
    <t>Численность аспирантов кафедры</t>
  </si>
  <si>
    <t>Численность магистрантов кафедры</t>
  </si>
  <si>
    <t>Объем финансирования НИР (в рублях)</t>
  </si>
  <si>
    <t>Количество учебников, учебных пособий</t>
  </si>
  <si>
    <t>Количество публикаций, индексируемых в базе данных Web of Science, Scopus</t>
  </si>
  <si>
    <t>Количество публикаций, входящих в перечень ВАК (за исключением Web of Science, Scopus)</t>
  </si>
  <si>
    <t>Цитирование публикаций, изданных в научной периодике, индексируемой в базе данных Web of Science, Scopus</t>
  </si>
  <si>
    <t>Цитирование публикаций, изданных в научной периодике, индексируемой в базе данных РИНЦ</t>
  </si>
  <si>
    <t>доля ставок, занимаемых ППС до 30 лет</t>
  </si>
  <si>
    <t>доля ставок, занимаемых ППС с учеными степенями</t>
  </si>
  <si>
    <t>доля ставок, занимаемых ППС - кандидатами наук до 35 лет</t>
  </si>
  <si>
    <t>доля ставок, занимаемых ППС - докторами наук до 40 лет</t>
  </si>
  <si>
    <t>Численность аспирантов/число ставок ППС</t>
  </si>
  <si>
    <t>Численность магистрантов/число ставок ППС</t>
  </si>
  <si>
    <t>Объем НИР/число ставок ППС</t>
  </si>
  <si>
    <t>Количество зарегистрированных РИД/число ставок ППС</t>
  </si>
  <si>
    <t>Учебные пособия, учебники/число ставок ППС</t>
  </si>
  <si>
    <t>Публикации web of science, scopus (без дублирования)/число ставок ППС</t>
  </si>
  <si>
    <t>Публикации ВАК(за исключением web of science, scopus)/число ставок ППС</t>
  </si>
  <si>
    <t>Цитируемость web of science, scopus/число ставок ППС</t>
  </si>
  <si>
    <t>Цитируемость РИНЦ/число ставок ППС</t>
  </si>
  <si>
    <t>рейтинг по показателю</t>
  </si>
  <si>
    <t>Позиция кафедры в рейтинге</t>
  </si>
  <si>
    <t>кафедра иностранных языков и лингводидактики</t>
  </si>
  <si>
    <t>Рабинович Владимир Юльевич</t>
  </si>
  <si>
    <t>Рекламы</t>
  </si>
  <si>
    <t>Химический факультет</t>
  </si>
  <si>
    <t>Институт математики, экономики и информатики</t>
  </si>
  <si>
    <t>Факультет психологии</t>
  </si>
  <si>
    <t>Географический факультет</t>
  </si>
  <si>
    <t>Физический факультет</t>
  </si>
  <si>
    <t>Исторический факультет</t>
  </si>
  <si>
    <t>Юридический институт</t>
  </si>
  <si>
    <t>Институт социальных наук</t>
  </si>
  <si>
    <t>Международный институт экономики и лингвистики</t>
  </si>
  <si>
    <t>Факультет сервиса и рекламы</t>
  </si>
  <si>
    <t>Биолого-почвенный факультет</t>
  </si>
  <si>
    <t>Факультет филологии и журналистики</t>
  </si>
  <si>
    <t>Геологический факультет</t>
  </si>
  <si>
    <t>Общеуниверситетские кафедры</t>
  </si>
  <si>
    <t>Средний рейтинг кафедры в подразделении</t>
  </si>
  <si>
    <t>Количество ставок 1-2 (2 кафедры)</t>
  </si>
  <si>
    <t xml:space="preserve">Геологический факультет              </t>
  </si>
  <si>
    <t>Количество зарегистрированных результатов интеллектуальной деятельности (РИД)</t>
  </si>
  <si>
    <t xml:space="preserve"> - показатель выше 0,75</t>
  </si>
  <si>
    <t xml:space="preserve"> - показатель выше среднего</t>
  </si>
  <si>
    <t>максимальные значения показателей</t>
  </si>
  <si>
    <t xml:space="preserve">кафедра психологии и педагогики дошкольного образования                                                                  </t>
  </si>
  <si>
    <t>0,75</t>
  </si>
  <si>
    <t xml:space="preserve">Кафедра гидрологии и природопользования                                                      </t>
  </si>
  <si>
    <t xml:space="preserve">Кафедра географии, картографии и геосистемных технологий                                       </t>
  </si>
  <si>
    <t xml:space="preserve">Кафедра конституционного права и теории права                                                                     </t>
  </si>
  <si>
    <t xml:space="preserve">Административного и финансового права (ЮИ)                                                                          </t>
  </si>
  <si>
    <t xml:space="preserve">Кафедра алгебраических и информационных систем                                                                       </t>
  </si>
  <si>
    <t xml:space="preserve">Кафедра вычислительной математики и оптимизации                                                                         </t>
  </si>
  <si>
    <t xml:space="preserve">Факультет сервиса и рекламы </t>
  </si>
  <si>
    <t xml:space="preserve">Кафедра  Социальной, экстремальной и пенитенциарной психологии                                                                     </t>
  </si>
  <si>
    <t xml:space="preserve">Кафедра Стратегического и финансового менеджмента                                                              </t>
  </si>
  <si>
    <t>кафедра Гуманитарных наук и иностранных языков</t>
  </si>
  <si>
    <t xml:space="preserve">Биолого-почвенный факультет       </t>
  </si>
  <si>
    <t xml:space="preserve"> Коновалова Татьяна Ивановна</t>
  </si>
  <si>
    <t>Лабезный Владимир Анатольевич</t>
  </si>
  <si>
    <t>Каратуева Н.А.</t>
  </si>
  <si>
    <t>Внешний совм.</t>
  </si>
  <si>
    <t xml:space="preserve">Кафедра системы управления современным предприятием                                                 </t>
  </si>
  <si>
    <t>Средняя численность кафедры (чел.)</t>
  </si>
  <si>
    <t>Среднийобъем финансирования НИР (в рублях)</t>
  </si>
  <si>
    <t>Среднее количество публикаций, индексируемых в базе данных Web of Science, Scopus</t>
  </si>
  <si>
    <t>Среднее количество публикаций, входящих в перечень ВАК (за исключением Web of Science, Scopus)</t>
  </si>
  <si>
    <t>Средний рейтинг кафедр</t>
  </si>
  <si>
    <t>Количество ставок 2-4 (6 кафедр)</t>
  </si>
  <si>
    <t>Количество ставок 4-5 (14 кафедр)</t>
  </si>
  <si>
    <t>Количество ставок 5-7 (22 кафедры)</t>
  </si>
  <si>
    <t>Количество ставок 7-9 (20 кафедр)</t>
  </si>
  <si>
    <t>Количество ставок 9-11 (18 кафедр)</t>
  </si>
  <si>
    <t>Количество ставок 11-13 (19 кафедр)</t>
  </si>
  <si>
    <t>Количество ставок 13-15 (7 кафедр)</t>
  </si>
  <si>
    <t>Среднийобъем финансирования НИР (в расчете на единицу ППС)</t>
  </si>
  <si>
    <t>Среднее количество публикаций, индексируемых в базе данных Web of Science, Scopus  (в расчете на единицу ППС)</t>
  </si>
  <si>
    <t>Среднее количество публикаций, входящих в перечень ВАК за исключением Web of Science, Scopus  (в расчете на единицу ППС)</t>
  </si>
  <si>
    <t>Среднее количество публикаций WoS, Scopus, ВАК (в расчете на единицу ППС)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</si>
</sst>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.E+00"/>
    <numFmt numFmtId="166" formatCode="#,##0.000"/>
  </numFmts>
  <fonts count="1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u/>
      <sz val="11"/>
      <color theme="10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u/>
      <sz val="10"/>
      <color theme="10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3" fontId="0" fillId="0" borderId="0" xfId="0" applyNumberFormat="1"/>
    <xf numFmtId="0" fontId="3" fillId="0" borderId="1" xfId="0" applyFont="1" applyFill="1" applyBorder="1" applyAlignment="1">
      <alignment vertical="center"/>
    </xf>
    <xf numFmtId="0" fontId="0" fillId="0" borderId="0" xfId="0" applyFill="1" applyBorder="1"/>
    <xf numFmtId="0" fontId="3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1" xfId="1" applyNumberFormat="1" applyFont="1" applyFill="1" applyBorder="1" applyAlignment="1">
      <alignment horizontal="distributed" vertical="center" wrapText="1" shrinkToFit="1" readingOrder="1"/>
    </xf>
    <xf numFmtId="0" fontId="8" fillId="0" borderId="0" xfId="0" applyFont="1"/>
    <xf numFmtId="0" fontId="8" fillId="0" borderId="0" xfId="0" applyFont="1" applyBorder="1"/>
    <xf numFmtId="0" fontId="9" fillId="0" borderId="0" xfId="0" applyFont="1" applyBorder="1"/>
    <xf numFmtId="0" fontId="6" fillId="0" borderId="0" xfId="1" applyNumberFormat="1" applyFont="1" applyFill="1" applyBorder="1" applyAlignment="1">
      <alignment horizontal="center" vertical="distributed"/>
    </xf>
    <xf numFmtId="0" fontId="6" fillId="0" borderId="0" xfId="1" applyNumberFormat="1" applyFont="1" applyFill="1" applyBorder="1" applyAlignment="1">
      <alignment horizontal="distributed" vertical="distributed" wrapText="1" justifyLastLine="1" shrinkToFit="1" readingOrder="1"/>
    </xf>
    <xf numFmtId="0" fontId="6" fillId="0" borderId="1" xfId="1" applyNumberFormat="1" applyFont="1" applyFill="1" applyBorder="1" applyAlignment="1">
      <alignment horizontal="distributed" vertical="distributed" wrapText="1" justifyLastLine="1" shrinkToFit="1" readingOrder="1"/>
    </xf>
    <xf numFmtId="0" fontId="6" fillId="0" borderId="2" xfId="1" applyNumberFormat="1" applyFont="1" applyFill="1" applyBorder="1" applyAlignment="1">
      <alignment horizontal="distributed" vertical="center" wrapText="1" shrinkToFit="1" readingOrder="1"/>
    </xf>
    <xf numFmtId="0" fontId="6" fillId="0" borderId="3" xfId="1" applyNumberFormat="1" applyFont="1" applyFill="1" applyBorder="1" applyAlignment="1">
      <alignment horizontal="distributed" vertical="distributed" wrapText="1" justifyLastLine="1" shrinkToFit="1" readingOrder="1"/>
    </xf>
    <xf numFmtId="0" fontId="6" fillId="0" borderId="0" xfId="1" applyNumberFormat="1" applyFont="1" applyFill="1" applyBorder="1" applyAlignment="1">
      <alignment horizontal="distributed" vertical="center" wrapText="1" shrinkToFit="1" readingOrder="1"/>
    </xf>
    <xf numFmtId="0" fontId="10" fillId="0" borderId="0" xfId="2" applyNumberFormat="1" applyFont="1" applyFill="1" applyBorder="1" applyAlignment="1" applyProtection="1">
      <alignment horizontal="distributed" vertical="distributed" wrapText="1" justifyLastLine="1" shrinkToFit="1" readingOrder="1"/>
    </xf>
    <xf numFmtId="0" fontId="4" fillId="0" borderId="0" xfId="0" applyFont="1" applyBorder="1" applyAlignment="1">
      <alignment vertical="center" wrapText="1"/>
    </xf>
    <xf numFmtId="0" fontId="6" fillId="0" borderId="1" xfId="1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left" vertical="top" wrapText="1"/>
    </xf>
    <xf numFmtId="0" fontId="8" fillId="0" borderId="1" xfId="0" applyFont="1" applyBorder="1"/>
    <xf numFmtId="0" fontId="8" fillId="0" borderId="0" xfId="0" applyFont="1" applyFill="1" applyBorder="1"/>
    <xf numFmtId="0" fontId="8" fillId="0" borderId="1" xfId="0" applyFont="1" applyFill="1" applyBorder="1"/>
    <xf numFmtId="0" fontId="11" fillId="0" borderId="1" xfId="0" applyFont="1" applyFill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left" wrapText="1"/>
    </xf>
    <xf numFmtId="0" fontId="6" fillId="3" borderId="0" xfId="1" applyNumberFormat="1" applyFont="1" applyFill="1" applyBorder="1" applyAlignment="1">
      <alignment horizontal="distributed" vertical="distributed" wrapText="1" justifyLastLine="1" shrinkToFit="1" readingOrder="1"/>
    </xf>
    <xf numFmtId="0" fontId="13" fillId="0" borderId="0" xfId="1" applyNumberFormat="1" applyFont="1" applyFill="1" applyBorder="1" applyAlignment="1">
      <alignment horizontal="left" vertical="top" readingOrder="1"/>
    </xf>
    <xf numFmtId="0" fontId="6" fillId="2" borderId="0" xfId="1" applyNumberFormat="1" applyFont="1" applyFill="1" applyBorder="1" applyAlignment="1">
      <alignment horizontal="distributed" vertical="distributed" wrapText="1" justifyLastLine="1" shrinkToFit="1" readingOrder="1"/>
    </xf>
    <xf numFmtId="0" fontId="6" fillId="0" borderId="8" xfId="1" applyNumberFormat="1" applyFont="1" applyFill="1" applyBorder="1" applyAlignment="1">
      <alignment horizontal="distributed" vertical="center" wrapText="1" shrinkToFit="1" readingOrder="1"/>
    </xf>
    <xf numFmtId="164" fontId="6" fillId="0" borderId="8" xfId="1" applyNumberFormat="1" applyFont="1" applyFill="1" applyBorder="1" applyAlignment="1">
      <alignment horizontal="distributed" vertical="center" wrapText="1" shrinkToFit="1" readingOrder="1"/>
    </xf>
    <xf numFmtId="164" fontId="6" fillId="0" borderId="6" xfId="1" applyNumberFormat="1" applyFont="1" applyFill="1" applyBorder="1" applyAlignment="1">
      <alignment horizontal="distributed" vertical="distributed" wrapText="1" justifyLastLine="1" shrinkToFit="1" readingOrder="1"/>
    </xf>
    <xf numFmtId="165" fontId="6" fillId="0" borderId="6" xfId="1" applyNumberFormat="1" applyFont="1" applyFill="1" applyBorder="1" applyAlignment="1">
      <alignment horizontal="distributed" vertical="distributed" wrapText="1" justifyLastLine="1" shrinkToFit="1" readingOrder="1"/>
    </xf>
    <xf numFmtId="164" fontId="6" fillId="0" borderId="7" xfId="1" applyNumberFormat="1" applyFont="1" applyFill="1" applyBorder="1" applyAlignment="1">
      <alignment horizontal="distributed" vertical="distributed" wrapText="1" justifyLastLine="1" shrinkToFit="1" readingOrder="1"/>
    </xf>
    <xf numFmtId="164" fontId="6" fillId="0" borderId="9" xfId="1" applyNumberFormat="1" applyFont="1" applyFill="1" applyBorder="1" applyAlignment="1">
      <alignment horizontal="distributed" vertical="distributed" wrapText="1" justifyLastLine="1" shrinkToFit="1" readingOrder="1"/>
    </xf>
    <xf numFmtId="0" fontId="6" fillId="0" borderId="0" xfId="1" applyNumberFormat="1" applyFont="1" applyFill="1" applyBorder="1" applyAlignment="1">
      <alignment horizontal="center" vertical="center" wrapText="1" shrinkToFit="1" readingOrder="1"/>
    </xf>
    <xf numFmtId="164" fontId="6" fillId="0" borderId="10" xfId="1" applyNumberFormat="1" applyFont="1" applyFill="1" applyBorder="1" applyAlignment="1">
      <alignment horizontal="distributed" vertical="distributed" wrapText="1" justifyLastLine="1" shrinkToFit="1" readingOrder="1"/>
    </xf>
    <xf numFmtId="164" fontId="6" fillId="0" borderId="11" xfId="1" applyNumberFormat="1" applyFont="1" applyFill="1" applyBorder="1" applyAlignment="1">
      <alignment horizontal="distributed" vertical="distributed" wrapText="1" justifyLastLine="1" shrinkToFit="1" readingOrder="1"/>
    </xf>
    <xf numFmtId="164" fontId="8" fillId="0" borderId="1" xfId="0" applyNumberFormat="1" applyFont="1" applyBorder="1"/>
    <xf numFmtId="164" fontId="8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/>
    <xf numFmtId="164" fontId="11" fillId="0" borderId="1" xfId="0" applyNumberFormat="1" applyFont="1" applyFill="1" applyBorder="1"/>
    <xf numFmtId="164" fontId="11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164" fontId="8" fillId="0" borderId="4" xfId="0" applyNumberFormat="1" applyFont="1" applyBorder="1"/>
    <xf numFmtId="0" fontId="4" fillId="0" borderId="3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166" fontId="0" fillId="0" borderId="0" xfId="0" applyNumberFormat="1"/>
    <xf numFmtId="0" fontId="4" fillId="0" borderId="5" xfId="0" applyFont="1" applyFill="1" applyBorder="1" applyAlignment="1">
      <alignment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23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'Анализ 2015'!$E$3</c:f>
              <c:strCache>
                <c:ptCount val="1"/>
                <c:pt idx="0">
                  <c:v>Средний рейтинг кафедры в подразделении</c:v>
                </c:pt>
              </c:strCache>
            </c:strRef>
          </c:tx>
          <c:cat>
            <c:strRef>
              <c:f>'Анализ 2015'!$A$5:$A$20</c:f>
              <c:strCache>
                <c:ptCount val="16"/>
                <c:pt idx="0">
                  <c:v>Химический факультет</c:v>
                </c:pt>
                <c:pt idx="1">
                  <c:v>Физический факультет</c:v>
                </c:pt>
                <c:pt idx="2">
                  <c:v>Географический факультет</c:v>
                </c:pt>
                <c:pt idx="3">
                  <c:v>Биолого-почвенный факультет</c:v>
                </c:pt>
                <c:pt idx="4">
                  <c:v>Институт математики, экономики и информатики</c:v>
                </c:pt>
                <c:pt idx="5">
                  <c:v>Исторический факультет</c:v>
                </c:pt>
                <c:pt idx="6">
                  <c:v>Байкальская международная бизнес-школа</c:v>
                </c:pt>
                <c:pt idx="7">
                  <c:v>Факультет психологии</c:v>
                </c:pt>
                <c:pt idx="8">
                  <c:v>Юридический институт</c:v>
                </c:pt>
                <c:pt idx="9">
                  <c:v>Институт социальных наук</c:v>
                </c:pt>
                <c:pt idx="10">
                  <c:v>Пед. Институт</c:v>
                </c:pt>
                <c:pt idx="11">
                  <c:v>Факультет филологии и журналистики</c:v>
                </c:pt>
                <c:pt idx="12">
                  <c:v>Геологический факультет</c:v>
                </c:pt>
                <c:pt idx="13">
                  <c:v>Международный институт экономики и лингвистики</c:v>
                </c:pt>
                <c:pt idx="14">
                  <c:v>Факультет сервиса и рекламы</c:v>
                </c:pt>
                <c:pt idx="15">
                  <c:v>Общеуниверситетские кафедры</c:v>
                </c:pt>
              </c:strCache>
            </c:strRef>
          </c:cat>
          <c:val>
            <c:numRef>
              <c:f>'Анализ 2015'!$E$5:$E$20</c:f>
              <c:numCache>
                <c:formatCode>General</c:formatCode>
                <c:ptCount val="16"/>
                <c:pt idx="0">
                  <c:v>0.53450220842639917</c:v>
                </c:pt>
                <c:pt idx="1">
                  <c:v>0.40131012403140831</c:v>
                </c:pt>
                <c:pt idx="2">
                  <c:v>0.37384261369788435</c:v>
                </c:pt>
                <c:pt idx="3">
                  <c:v>0.36856281779430206</c:v>
                </c:pt>
                <c:pt idx="4">
                  <c:v>0.34798519206464745</c:v>
                </c:pt>
                <c:pt idx="5">
                  <c:v>0.33293820357283543</c:v>
                </c:pt>
                <c:pt idx="6">
                  <c:v>0.33067267442554082</c:v>
                </c:pt>
                <c:pt idx="7">
                  <c:v>0.31955791602465355</c:v>
                </c:pt>
                <c:pt idx="8">
                  <c:v>0.30045319882658034</c:v>
                </c:pt>
                <c:pt idx="9">
                  <c:v>0.2887947663480524</c:v>
                </c:pt>
                <c:pt idx="10">
                  <c:v>0.25825398766442226</c:v>
                </c:pt>
                <c:pt idx="11">
                  <c:v>0.24277874427263227</c:v>
                </c:pt>
                <c:pt idx="12">
                  <c:v>0.24189251748331483</c:v>
                </c:pt>
                <c:pt idx="13">
                  <c:v>0.23751363664963188</c:v>
                </c:pt>
                <c:pt idx="14">
                  <c:v>0.19729319154555461</c:v>
                </c:pt>
                <c:pt idx="15">
                  <c:v>0.13827895786673644</c:v>
                </c:pt>
              </c:numCache>
            </c:numRef>
          </c:val>
        </c:ser>
        <c:axId val="98904320"/>
        <c:axId val="147095552"/>
      </c:barChart>
      <c:catAx>
        <c:axId val="98904320"/>
        <c:scaling>
          <c:orientation val="minMax"/>
        </c:scaling>
        <c:axPos val="b"/>
        <c:numFmt formatCode="General" sourceLinked="1"/>
        <c:tickLblPos val="nextTo"/>
        <c:crossAx val="147095552"/>
        <c:crosses val="autoZero"/>
        <c:auto val="1"/>
        <c:lblAlgn val="ctr"/>
        <c:lblOffset val="100"/>
      </c:catAx>
      <c:valAx>
        <c:axId val="147095552"/>
        <c:scaling>
          <c:orientation val="minMax"/>
        </c:scaling>
        <c:axPos val="l"/>
        <c:majorGridlines/>
        <c:numFmt formatCode="General" sourceLinked="1"/>
        <c:tickLblPos val="nextTo"/>
        <c:crossAx val="98904320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'Анализ 2015'!$T$22</c:f>
              <c:strCache>
                <c:ptCount val="1"/>
                <c:pt idx="0">
                  <c:v>Средний рейтинг кафедр</c:v>
                </c:pt>
              </c:strCache>
            </c:strRef>
          </c:tx>
          <c:cat>
            <c:strRef>
              <c:f>'Анализ 2015'!$L$23:$L$30</c:f>
              <c:strCache>
                <c:ptCount val="8"/>
                <c:pt idx="0">
                  <c:v>Количество ставок 1-2 (2 кафедры)</c:v>
                </c:pt>
                <c:pt idx="1">
                  <c:v>Количество ставок 2-4 (6 кафедр)</c:v>
                </c:pt>
                <c:pt idx="2">
                  <c:v>Количество ставок 4-5 (14 кафедр)</c:v>
                </c:pt>
                <c:pt idx="3">
                  <c:v>Количество ставок 5-7 (22 кафедры)</c:v>
                </c:pt>
                <c:pt idx="4">
                  <c:v>Количество ставок 7-9 (20 кафедр)</c:v>
                </c:pt>
                <c:pt idx="5">
                  <c:v>Количество ставок 9-11 (18 кафедр)</c:v>
                </c:pt>
                <c:pt idx="6">
                  <c:v>Количество ставок 11-13 (19 кафедр)</c:v>
                </c:pt>
                <c:pt idx="7">
                  <c:v>Количество ставок 13-15 (7 кафедр)</c:v>
                </c:pt>
              </c:strCache>
            </c:strRef>
          </c:cat>
          <c:val>
            <c:numRef>
              <c:f>'Анализ 2015'!$T$23:$T$30</c:f>
              <c:numCache>
                <c:formatCode>General</c:formatCode>
                <c:ptCount val="8"/>
                <c:pt idx="0">
                  <c:v>0.19630273659865838</c:v>
                </c:pt>
                <c:pt idx="1">
                  <c:v>0.24206670065191135</c:v>
                </c:pt>
                <c:pt idx="2">
                  <c:v>0.22488749740870823</c:v>
                </c:pt>
                <c:pt idx="3">
                  <c:v>0.16158786558843483</c:v>
                </c:pt>
                <c:pt idx="4">
                  <c:v>0.15572660888255485</c:v>
                </c:pt>
                <c:pt idx="5">
                  <c:v>0.15733770429066787</c:v>
                </c:pt>
                <c:pt idx="6">
                  <c:v>0.11130934005832817</c:v>
                </c:pt>
                <c:pt idx="7">
                  <c:v>0.16224296174712344</c:v>
                </c:pt>
              </c:numCache>
            </c:numRef>
          </c:val>
        </c:ser>
        <c:axId val="147115008"/>
        <c:axId val="147120896"/>
      </c:barChart>
      <c:catAx>
        <c:axId val="147115008"/>
        <c:scaling>
          <c:orientation val="minMax"/>
        </c:scaling>
        <c:axPos val="b"/>
        <c:tickLblPos val="nextTo"/>
        <c:crossAx val="147120896"/>
        <c:crosses val="autoZero"/>
        <c:auto val="1"/>
        <c:lblAlgn val="ctr"/>
        <c:lblOffset val="100"/>
      </c:catAx>
      <c:valAx>
        <c:axId val="147120896"/>
        <c:scaling>
          <c:orientation val="minMax"/>
        </c:scaling>
        <c:axPos val="l"/>
        <c:majorGridlines/>
        <c:numFmt formatCode="General" sourceLinked="1"/>
        <c:tickLblPos val="nextTo"/>
        <c:crossAx val="147115008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'Анализ 2015'!$O$22</c:f>
              <c:strCache>
                <c:ptCount val="1"/>
                <c:pt idx="0">
                  <c:v>Среднийобъем финансирования НИР (в расчете на единицу ППС)</c:v>
                </c:pt>
              </c:strCache>
            </c:strRef>
          </c:tx>
          <c:cat>
            <c:strRef>
              <c:f>'Анализ 2015'!$L$23:$L$30</c:f>
              <c:strCache>
                <c:ptCount val="8"/>
                <c:pt idx="0">
                  <c:v>Количество ставок 1-2 (2 кафедры)</c:v>
                </c:pt>
                <c:pt idx="1">
                  <c:v>Количество ставок 2-4 (6 кафедр)</c:v>
                </c:pt>
                <c:pt idx="2">
                  <c:v>Количество ставок 4-5 (14 кафедр)</c:v>
                </c:pt>
                <c:pt idx="3">
                  <c:v>Количество ставок 5-7 (22 кафедры)</c:v>
                </c:pt>
                <c:pt idx="4">
                  <c:v>Количество ставок 7-9 (20 кафедр)</c:v>
                </c:pt>
                <c:pt idx="5">
                  <c:v>Количество ставок 9-11 (18 кафедр)</c:v>
                </c:pt>
                <c:pt idx="6">
                  <c:v>Количество ставок 11-13 (19 кафедр)</c:v>
                </c:pt>
                <c:pt idx="7">
                  <c:v>Количество ставок 13-15 (7 кафедр)</c:v>
                </c:pt>
              </c:strCache>
            </c:strRef>
          </c:cat>
          <c:val>
            <c:numRef>
              <c:f>'Анализ 2015'!$O$23:$O$30</c:f>
              <c:numCache>
                <c:formatCode>#,##0</c:formatCode>
                <c:ptCount val="8"/>
                <c:pt idx="0">
                  <c:v>0</c:v>
                </c:pt>
                <c:pt idx="1">
                  <c:v>29173.731764705881</c:v>
                </c:pt>
                <c:pt idx="2">
                  <c:v>150149.82142857142</c:v>
                </c:pt>
                <c:pt idx="3">
                  <c:v>76559.93698412698</c:v>
                </c:pt>
                <c:pt idx="4">
                  <c:v>43146.317757009347</c:v>
                </c:pt>
                <c:pt idx="5">
                  <c:v>29265.691964285714</c:v>
                </c:pt>
                <c:pt idx="6">
                  <c:v>6259.2307692307686</c:v>
                </c:pt>
                <c:pt idx="7">
                  <c:v>54000.45945945946</c:v>
                </c:pt>
              </c:numCache>
            </c:numRef>
          </c:val>
        </c:ser>
        <c:axId val="147152896"/>
        <c:axId val="147154432"/>
      </c:barChart>
      <c:catAx>
        <c:axId val="147152896"/>
        <c:scaling>
          <c:orientation val="minMax"/>
        </c:scaling>
        <c:axPos val="b"/>
        <c:tickLblPos val="nextTo"/>
        <c:crossAx val="147154432"/>
        <c:crosses val="autoZero"/>
        <c:auto val="1"/>
        <c:lblAlgn val="ctr"/>
        <c:lblOffset val="100"/>
      </c:catAx>
      <c:valAx>
        <c:axId val="147154432"/>
        <c:scaling>
          <c:orientation val="minMax"/>
        </c:scaling>
        <c:axPos val="l"/>
        <c:majorGridlines/>
        <c:numFmt formatCode="#,##0" sourceLinked="1"/>
        <c:tickLblPos val="nextTo"/>
        <c:crossAx val="147152896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'Анализ 2015'!$Q$22</c:f>
              <c:strCache>
                <c:ptCount val="1"/>
                <c:pt idx="0">
                  <c:v>Среднее количество публикаций, индексируемых в базе данных Web of Science, Scopus  (в расчете на единицу ППС)</c:v>
                </c:pt>
              </c:strCache>
            </c:strRef>
          </c:tx>
          <c:cat>
            <c:strRef>
              <c:f>'Анализ 2015'!$L$23:$L$30</c:f>
              <c:strCache>
                <c:ptCount val="8"/>
                <c:pt idx="0">
                  <c:v>Количество ставок 1-2 (2 кафедры)</c:v>
                </c:pt>
                <c:pt idx="1">
                  <c:v>Количество ставок 2-4 (6 кафедр)</c:v>
                </c:pt>
                <c:pt idx="2">
                  <c:v>Количество ставок 4-5 (14 кафедр)</c:v>
                </c:pt>
                <c:pt idx="3">
                  <c:v>Количество ставок 5-7 (22 кафедры)</c:v>
                </c:pt>
                <c:pt idx="4">
                  <c:v>Количество ставок 7-9 (20 кафедр)</c:v>
                </c:pt>
                <c:pt idx="5">
                  <c:v>Количество ставок 9-11 (18 кафедр)</c:v>
                </c:pt>
                <c:pt idx="6">
                  <c:v>Количество ставок 11-13 (19 кафедр)</c:v>
                </c:pt>
                <c:pt idx="7">
                  <c:v>Количество ставок 13-15 (7 кафедр)</c:v>
                </c:pt>
              </c:strCache>
            </c:strRef>
          </c:cat>
          <c:val>
            <c:numRef>
              <c:f>'Анализ 2015'!$Q$23:$Q$30</c:f>
              <c:numCache>
                <c:formatCode>#,##0.000</c:formatCode>
                <c:ptCount val="8"/>
                <c:pt idx="0">
                  <c:v>9.0909090909090912E-2</c:v>
                </c:pt>
                <c:pt idx="1">
                  <c:v>0.41176470588235292</c:v>
                </c:pt>
                <c:pt idx="2">
                  <c:v>0.55208333333333337</c:v>
                </c:pt>
                <c:pt idx="3">
                  <c:v>0.14411690602166791</c:v>
                </c:pt>
                <c:pt idx="4">
                  <c:v>0.1635514018691589</c:v>
                </c:pt>
                <c:pt idx="5">
                  <c:v>0.16071428571428573</c:v>
                </c:pt>
                <c:pt idx="6">
                  <c:v>3.0769230769230767E-2</c:v>
                </c:pt>
              </c:numCache>
            </c:numRef>
          </c:val>
        </c:ser>
        <c:axId val="147186432"/>
        <c:axId val="147187968"/>
      </c:barChart>
      <c:catAx>
        <c:axId val="147186432"/>
        <c:scaling>
          <c:orientation val="minMax"/>
        </c:scaling>
        <c:axPos val="b"/>
        <c:tickLblPos val="nextTo"/>
        <c:crossAx val="147187968"/>
        <c:crosses val="autoZero"/>
        <c:auto val="1"/>
        <c:lblAlgn val="ctr"/>
        <c:lblOffset val="100"/>
      </c:catAx>
      <c:valAx>
        <c:axId val="147187968"/>
        <c:scaling>
          <c:orientation val="minMax"/>
        </c:scaling>
        <c:axPos val="l"/>
        <c:majorGridlines/>
        <c:numFmt formatCode="#,##0.000" sourceLinked="1"/>
        <c:tickLblPos val="nextTo"/>
        <c:crossAx val="147186432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'Анализ 2015'!$S$22</c:f>
              <c:strCache>
                <c:ptCount val="1"/>
                <c:pt idx="0">
                  <c:v>Среднее количество публикаций, входящих в перечень ВАК за исключением Web of Science, Scopus  (в расчете на единицу ППС)</c:v>
                </c:pt>
              </c:strCache>
            </c:strRef>
          </c:tx>
          <c:cat>
            <c:strRef>
              <c:f>'Анализ 2015'!$L$23:$L$30</c:f>
              <c:strCache>
                <c:ptCount val="8"/>
                <c:pt idx="0">
                  <c:v>Количество ставок 1-2 (2 кафедры)</c:v>
                </c:pt>
                <c:pt idx="1">
                  <c:v>Количество ставок 2-4 (6 кафедр)</c:v>
                </c:pt>
                <c:pt idx="2">
                  <c:v>Количество ставок 4-5 (14 кафедр)</c:v>
                </c:pt>
                <c:pt idx="3">
                  <c:v>Количество ставок 5-7 (22 кафедры)</c:v>
                </c:pt>
                <c:pt idx="4">
                  <c:v>Количество ставок 7-9 (20 кафедр)</c:v>
                </c:pt>
                <c:pt idx="5">
                  <c:v>Количество ставок 9-11 (18 кафедр)</c:v>
                </c:pt>
                <c:pt idx="6">
                  <c:v>Количество ставок 11-13 (19 кафедр)</c:v>
                </c:pt>
                <c:pt idx="7">
                  <c:v>Количество ставок 13-15 (7 кафедр)</c:v>
                </c:pt>
              </c:strCache>
            </c:strRef>
          </c:cat>
          <c:val>
            <c:numRef>
              <c:f>'Анализ 2015'!$S$23:$S$30</c:f>
              <c:numCache>
                <c:formatCode>General</c:formatCode>
                <c:ptCount val="8"/>
                <c:pt idx="0">
                  <c:v>0.45454545454545453</c:v>
                </c:pt>
                <c:pt idx="1">
                  <c:v>0.50980392156862742</c:v>
                </c:pt>
                <c:pt idx="2">
                  <c:v>0.38392857142857145</c:v>
                </c:pt>
                <c:pt idx="3">
                  <c:v>0.39153439153439151</c:v>
                </c:pt>
                <c:pt idx="4">
                  <c:v>0.52139695031972455</c:v>
                </c:pt>
                <c:pt idx="5">
                  <c:v>0.498046875</c:v>
                </c:pt>
                <c:pt idx="6">
                  <c:v>0.27692307692307694</c:v>
                </c:pt>
                <c:pt idx="7">
                  <c:v>0.5855855855855856</c:v>
                </c:pt>
              </c:numCache>
            </c:numRef>
          </c:val>
        </c:ser>
        <c:axId val="147990016"/>
        <c:axId val="147991552"/>
      </c:barChart>
      <c:catAx>
        <c:axId val="147990016"/>
        <c:scaling>
          <c:orientation val="minMax"/>
        </c:scaling>
        <c:axPos val="b"/>
        <c:tickLblPos val="nextTo"/>
        <c:crossAx val="147991552"/>
        <c:crosses val="autoZero"/>
        <c:auto val="1"/>
        <c:lblAlgn val="ctr"/>
        <c:lblOffset val="100"/>
      </c:catAx>
      <c:valAx>
        <c:axId val="147991552"/>
        <c:scaling>
          <c:orientation val="minMax"/>
        </c:scaling>
        <c:axPos val="l"/>
        <c:majorGridlines/>
        <c:numFmt formatCode="General" sourceLinked="1"/>
        <c:tickLblPos val="nextTo"/>
        <c:crossAx val="147990016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'Анализ 2015'!$U$22</c:f>
              <c:strCache>
                <c:ptCount val="1"/>
                <c:pt idx="0">
                  <c:v>Среднее количество публикаций WoS, Scopus, ВАК (в расчете на единицу ППС)</c:v>
                </c:pt>
              </c:strCache>
            </c:strRef>
          </c:tx>
          <c:cat>
            <c:strRef>
              <c:f>'Анализ 2015'!$L$23:$L$30</c:f>
              <c:strCache>
                <c:ptCount val="8"/>
                <c:pt idx="0">
                  <c:v>Количество ставок 1-2 (2 кафедры)</c:v>
                </c:pt>
                <c:pt idx="1">
                  <c:v>Количество ставок 2-4 (6 кафедр)</c:v>
                </c:pt>
                <c:pt idx="2">
                  <c:v>Количество ставок 4-5 (14 кафедр)</c:v>
                </c:pt>
                <c:pt idx="3">
                  <c:v>Количество ставок 5-7 (22 кафедры)</c:v>
                </c:pt>
                <c:pt idx="4">
                  <c:v>Количество ставок 7-9 (20 кафедр)</c:v>
                </c:pt>
                <c:pt idx="5">
                  <c:v>Количество ставок 9-11 (18 кафедр)</c:v>
                </c:pt>
                <c:pt idx="6">
                  <c:v>Количество ставок 11-13 (19 кафедр)</c:v>
                </c:pt>
                <c:pt idx="7">
                  <c:v>Количество ставок 13-15 (7 кафедр)</c:v>
                </c:pt>
              </c:strCache>
            </c:strRef>
          </c:cat>
          <c:val>
            <c:numRef>
              <c:f>'Анализ 2015'!$U$23:$U$30</c:f>
              <c:numCache>
                <c:formatCode>#,##0.000</c:formatCode>
                <c:ptCount val="8"/>
                <c:pt idx="0">
                  <c:v>0.54545454545454541</c:v>
                </c:pt>
                <c:pt idx="1">
                  <c:v>0.92156862745098034</c:v>
                </c:pt>
                <c:pt idx="2">
                  <c:v>0.93601190476190488</c:v>
                </c:pt>
                <c:pt idx="3">
                  <c:v>0.53565129755605945</c:v>
                </c:pt>
                <c:pt idx="4">
                  <c:v>0.6849483521888835</c:v>
                </c:pt>
                <c:pt idx="5">
                  <c:v>0.6587611607142857</c:v>
                </c:pt>
                <c:pt idx="6">
                  <c:v>0.30769230769230771</c:v>
                </c:pt>
                <c:pt idx="7">
                  <c:v>0.5855855855855856</c:v>
                </c:pt>
              </c:numCache>
            </c:numRef>
          </c:val>
        </c:ser>
        <c:axId val="148015360"/>
        <c:axId val="148033536"/>
      </c:barChart>
      <c:catAx>
        <c:axId val="148015360"/>
        <c:scaling>
          <c:orientation val="minMax"/>
        </c:scaling>
        <c:axPos val="b"/>
        <c:tickLblPos val="nextTo"/>
        <c:crossAx val="148033536"/>
        <c:crosses val="autoZero"/>
        <c:auto val="1"/>
        <c:lblAlgn val="ctr"/>
        <c:lblOffset val="100"/>
      </c:catAx>
      <c:valAx>
        <c:axId val="148033536"/>
        <c:scaling>
          <c:orientation val="minMax"/>
        </c:scaling>
        <c:axPos val="l"/>
        <c:majorGridlines/>
        <c:numFmt formatCode="#,##0.000" sourceLinked="1"/>
        <c:tickLblPos val="nextTo"/>
        <c:crossAx val="148015360"/>
        <c:crosses val="autoZero"/>
        <c:crossBetween val="between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'Анализ 2015'!$E$3</c:f>
              <c:strCache>
                <c:ptCount val="1"/>
                <c:pt idx="0">
                  <c:v>Средний рейтинг кафедры в подразделении</c:v>
                </c:pt>
              </c:strCache>
            </c:strRef>
          </c:tx>
          <c:cat>
            <c:strRef>
              <c:f>'Анализ 2015'!$A$5:$A$20</c:f>
              <c:strCache>
                <c:ptCount val="16"/>
                <c:pt idx="0">
                  <c:v>Химический факультет</c:v>
                </c:pt>
                <c:pt idx="1">
                  <c:v>Физический факультет</c:v>
                </c:pt>
                <c:pt idx="2">
                  <c:v>Географический факультет</c:v>
                </c:pt>
                <c:pt idx="3">
                  <c:v>Биолого-почвенный факультет</c:v>
                </c:pt>
                <c:pt idx="4">
                  <c:v>Институт математики, экономики и информатики</c:v>
                </c:pt>
                <c:pt idx="5">
                  <c:v>Исторический факультет</c:v>
                </c:pt>
                <c:pt idx="6">
                  <c:v>Байкальская международная бизнес-школа</c:v>
                </c:pt>
                <c:pt idx="7">
                  <c:v>Факультет психологии</c:v>
                </c:pt>
                <c:pt idx="8">
                  <c:v>Юридический институт</c:v>
                </c:pt>
                <c:pt idx="9">
                  <c:v>Институт социальных наук</c:v>
                </c:pt>
                <c:pt idx="10">
                  <c:v>Пед. Институт</c:v>
                </c:pt>
                <c:pt idx="11">
                  <c:v>Факультет филологии и журналистики</c:v>
                </c:pt>
                <c:pt idx="12">
                  <c:v>Геологический факультет</c:v>
                </c:pt>
                <c:pt idx="13">
                  <c:v>Международный институт экономики и лингвистики</c:v>
                </c:pt>
                <c:pt idx="14">
                  <c:v>Факультет сервиса и рекламы</c:v>
                </c:pt>
                <c:pt idx="15">
                  <c:v>Общеуниверситетские кафедры</c:v>
                </c:pt>
              </c:strCache>
            </c:strRef>
          </c:cat>
          <c:val>
            <c:numRef>
              <c:f>'Анализ 2015'!$E$5:$E$20</c:f>
              <c:numCache>
                <c:formatCode>General</c:formatCode>
                <c:ptCount val="16"/>
                <c:pt idx="0">
                  <c:v>0.53450220842639917</c:v>
                </c:pt>
                <c:pt idx="1">
                  <c:v>0.40131012403140831</c:v>
                </c:pt>
                <c:pt idx="2">
                  <c:v>0.37384261369788435</c:v>
                </c:pt>
                <c:pt idx="3">
                  <c:v>0.36856281779430206</c:v>
                </c:pt>
                <c:pt idx="4">
                  <c:v>0.34798519206464745</c:v>
                </c:pt>
                <c:pt idx="5">
                  <c:v>0.33293820357283543</c:v>
                </c:pt>
                <c:pt idx="6">
                  <c:v>0.33067267442554082</c:v>
                </c:pt>
                <c:pt idx="7">
                  <c:v>0.31955791602465355</c:v>
                </c:pt>
                <c:pt idx="8">
                  <c:v>0.30045319882658034</c:v>
                </c:pt>
                <c:pt idx="9">
                  <c:v>0.2887947663480524</c:v>
                </c:pt>
                <c:pt idx="10">
                  <c:v>0.25825398766442226</c:v>
                </c:pt>
                <c:pt idx="11">
                  <c:v>0.24277874427263227</c:v>
                </c:pt>
                <c:pt idx="12">
                  <c:v>0.24189251748331483</c:v>
                </c:pt>
                <c:pt idx="13">
                  <c:v>0.23751363664963188</c:v>
                </c:pt>
                <c:pt idx="14">
                  <c:v>0.19729319154555461</c:v>
                </c:pt>
                <c:pt idx="15">
                  <c:v>0.13827895786673644</c:v>
                </c:pt>
              </c:numCache>
            </c:numRef>
          </c:val>
        </c:ser>
        <c:axId val="148093952"/>
        <c:axId val="148099840"/>
      </c:barChart>
      <c:catAx>
        <c:axId val="148093952"/>
        <c:scaling>
          <c:orientation val="minMax"/>
        </c:scaling>
        <c:axPos val="b"/>
        <c:numFmt formatCode="General" sourceLinked="1"/>
        <c:tickLblPos val="nextTo"/>
        <c:crossAx val="148099840"/>
        <c:crosses val="autoZero"/>
        <c:auto val="1"/>
        <c:lblAlgn val="ctr"/>
        <c:lblOffset val="100"/>
      </c:catAx>
      <c:valAx>
        <c:axId val="148099840"/>
        <c:scaling>
          <c:orientation val="minMax"/>
        </c:scaling>
        <c:axPos val="l"/>
        <c:majorGridlines/>
        <c:numFmt formatCode="General" sourceLinked="1"/>
        <c:tickLblPos val="nextTo"/>
        <c:crossAx val="148093952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204109</xdr:colOff>
      <xdr:row>2</xdr:row>
      <xdr:rowOff>273504</xdr:rowOff>
    </xdr:from>
    <xdr:to>
      <xdr:col>18</xdr:col>
      <xdr:colOff>435429</xdr:colOff>
      <xdr:row>23</xdr:row>
      <xdr:rowOff>340178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326570</xdr:colOff>
      <xdr:row>2</xdr:row>
      <xdr:rowOff>190503</xdr:rowOff>
    </xdr:from>
    <xdr:to>
      <xdr:col>25</xdr:col>
      <xdr:colOff>345620</xdr:colOff>
      <xdr:row>18</xdr:row>
      <xdr:rowOff>152403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530678</xdr:colOff>
      <xdr:row>2</xdr:row>
      <xdr:rowOff>54429</xdr:rowOff>
    </xdr:from>
    <xdr:to>
      <xdr:col>34</xdr:col>
      <xdr:colOff>503464</xdr:colOff>
      <xdr:row>18</xdr:row>
      <xdr:rowOff>163286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204107</xdr:colOff>
      <xdr:row>2</xdr:row>
      <xdr:rowOff>108857</xdr:rowOff>
    </xdr:from>
    <xdr:to>
      <xdr:col>41</xdr:col>
      <xdr:colOff>223156</xdr:colOff>
      <xdr:row>14</xdr:row>
      <xdr:rowOff>179614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299356</xdr:colOff>
      <xdr:row>20</xdr:row>
      <xdr:rowOff>163286</xdr:rowOff>
    </xdr:from>
    <xdr:to>
      <xdr:col>33</xdr:col>
      <xdr:colOff>318406</xdr:colOff>
      <xdr:row>24</xdr:row>
      <xdr:rowOff>179614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190500</xdr:colOff>
      <xdr:row>20</xdr:row>
      <xdr:rowOff>108858</xdr:rowOff>
    </xdr:from>
    <xdr:to>
      <xdr:col>41</xdr:col>
      <xdr:colOff>209550</xdr:colOff>
      <xdr:row>24</xdr:row>
      <xdr:rowOff>125186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0</xdr:row>
      <xdr:rowOff>47625</xdr:rowOff>
    </xdr:from>
    <xdr:to>
      <xdr:col>21</xdr:col>
      <xdr:colOff>111578</xdr:colOff>
      <xdr:row>45</xdr:row>
      <xdr:rowOff>155120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29" sqref="R29"/>
    </sheetView>
  </sheetViews>
  <sheetFormatPr defaultRowHeight="15"/>
  <sheetData/>
  <pageMargins left="0.7" right="0.7" top="0.75" bottom="0.75" header="0.3" footer="0.3"/>
  <pageSetup paperSize="9" orientation="portrait" r:id="rId1"/>
  <legacyDrawing r:id="rId2"/>
  <oleObjects>
    <oleObject progId="Word.Document.12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36"/>
  <sheetViews>
    <sheetView tabSelected="1" zoomScale="90" zoomScaleNormal="90" workbookViewId="0">
      <pane xSplit="5" ySplit="15" topLeftCell="F16" activePane="bottomRight" state="frozen"/>
      <selection activeCell="A9" sqref="A9"/>
      <selection pane="topRight" activeCell="F9" sqref="F9"/>
      <selection pane="bottomLeft" activeCell="A16" sqref="A16"/>
      <selection pane="bottomRight" activeCell="AH29" sqref="AH29"/>
    </sheetView>
  </sheetViews>
  <sheetFormatPr defaultRowHeight="12.75"/>
  <cols>
    <col min="1" max="1" width="18.140625" style="15" customWidth="1"/>
    <col min="2" max="4" width="9.140625" style="15" hidden="1" customWidth="1"/>
    <col min="5" max="5" width="27.85546875" style="15" customWidth="1"/>
    <col min="6" max="6" width="9.140625" style="15"/>
    <col min="7" max="8" width="9.28515625" style="15" bestFit="1" customWidth="1"/>
    <col min="9" max="11" width="9.140625" style="15" hidden="1" customWidth="1"/>
    <col min="12" max="12" width="10.140625" style="15" hidden="1" customWidth="1"/>
    <col min="13" max="17" width="9.140625" style="15" hidden="1" customWidth="1"/>
    <col min="18" max="18" width="12.85546875" style="15" hidden="1" customWidth="1"/>
    <col min="19" max="24" width="9.140625" style="15" hidden="1" customWidth="1"/>
    <col min="25" max="30" width="9.28515625" style="15" bestFit="1" customWidth="1"/>
    <col min="31" max="31" width="9.28515625" style="15" customWidth="1"/>
    <col min="32" max="36" width="9.28515625" style="15" bestFit="1" customWidth="1"/>
    <col min="37" max="37" width="12.42578125" style="15" bestFit="1" customWidth="1"/>
    <col min="38" max="50" width="9.28515625" style="15" bestFit="1" customWidth="1"/>
    <col min="51" max="16384" width="9.140625" style="15"/>
  </cols>
  <sheetData>
    <row r="1" spans="1:58" hidden="1"/>
    <row r="2" spans="1:58" hidden="1">
      <c r="Y2" s="16"/>
      <c r="Z2" s="16"/>
      <c r="AA2" s="16"/>
    </row>
    <row r="3" spans="1:58" hidden="1">
      <c r="Y3" s="17"/>
      <c r="Z3" s="17"/>
      <c r="AA3" s="17"/>
    </row>
    <row r="4" spans="1:58" hidden="1">
      <c r="Y4" s="16"/>
      <c r="Z4" s="16"/>
      <c r="AA4" s="16"/>
    </row>
    <row r="5" spans="1:58" ht="127.5" hidden="1">
      <c r="I5" s="13" t="s">
        <v>220</v>
      </c>
      <c r="J5" s="13" t="s">
        <v>221</v>
      </c>
      <c r="K5" s="13" t="s">
        <v>222</v>
      </c>
      <c r="L5" s="13" t="s">
        <v>223</v>
      </c>
      <c r="M5" s="13" t="s">
        <v>224</v>
      </c>
      <c r="N5" s="13" t="s">
        <v>225</v>
      </c>
      <c r="O5" s="13" t="s">
        <v>226</v>
      </c>
      <c r="P5" s="13" t="s">
        <v>227</v>
      </c>
      <c r="Q5" s="13" t="s">
        <v>228</v>
      </c>
      <c r="R5" s="13" t="s">
        <v>229</v>
      </c>
      <c r="S5" s="13" t="s">
        <v>230</v>
      </c>
      <c r="T5" s="13" t="s">
        <v>231</v>
      </c>
      <c r="U5" s="13" t="s">
        <v>232</v>
      </c>
      <c r="Y5" s="16"/>
      <c r="Z5" s="16"/>
      <c r="AA5" s="16"/>
    </row>
    <row r="6" spans="1:58" ht="13.5" hidden="1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58" ht="39" hidden="1" thickBot="1">
      <c r="A7" s="19"/>
      <c r="B7" s="19"/>
      <c r="C7" s="19"/>
      <c r="D7" s="20" t="s">
        <v>200</v>
      </c>
      <c r="E7" s="20">
        <f>SUM(H7:U7)</f>
        <v>13</v>
      </c>
      <c r="F7" s="19"/>
      <c r="G7" s="20" t="s">
        <v>204</v>
      </c>
      <c r="H7" s="21"/>
      <c r="I7" s="21">
        <v>1</v>
      </c>
      <c r="J7" s="21">
        <v>1</v>
      </c>
      <c r="K7" s="21">
        <v>1</v>
      </c>
      <c r="L7" s="21">
        <v>1</v>
      </c>
      <c r="M7" s="21">
        <v>1</v>
      </c>
      <c r="N7" s="21">
        <v>1</v>
      </c>
      <c r="O7" s="21">
        <v>1</v>
      </c>
      <c r="P7" s="21">
        <v>1</v>
      </c>
      <c r="Q7" s="21">
        <v>1</v>
      </c>
      <c r="R7" s="21">
        <v>1</v>
      </c>
      <c r="S7" s="21">
        <v>1</v>
      </c>
      <c r="T7" s="21">
        <v>1</v>
      </c>
      <c r="U7" s="21">
        <v>1</v>
      </c>
      <c r="Y7" s="16"/>
      <c r="Z7" s="16"/>
      <c r="AA7" s="16"/>
    </row>
    <row r="8" spans="1:58" ht="64.5" hidden="1" thickBot="1">
      <c r="A8" s="19"/>
      <c r="B8" s="19"/>
      <c r="C8" s="19"/>
      <c r="D8" s="22" t="s">
        <v>201</v>
      </c>
      <c r="E8" s="22">
        <f>SUM(H8:U8)</f>
        <v>0.99999999999999978</v>
      </c>
      <c r="F8" s="19"/>
      <c r="G8" s="20" t="s">
        <v>205</v>
      </c>
      <c r="H8" s="21"/>
      <c r="I8" s="21">
        <f>I7/$E$7</f>
        <v>7.6923076923076927E-2</v>
      </c>
      <c r="J8" s="21">
        <f t="shared" ref="J8:U8" si="0">J7/$E$7</f>
        <v>7.6923076923076927E-2</v>
      </c>
      <c r="K8" s="21">
        <f t="shared" si="0"/>
        <v>7.6923076923076927E-2</v>
      </c>
      <c r="L8" s="21">
        <f t="shared" si="0"/>
        <v>7.6923076923076927E-2</v>
      </c>
      <c r="M8" s="21">
        <f t="shared" si="0"/>
        <v>7.6923076923076927E-2</v>
      </c>
      <c r="N8" s="21">
        <f t="shared" si="0"/>
        <v>7.6923076923076927E-2</v>
      </c>
      <c r="O8" s="21">
        <f t="shared" si="0"/>
        <v>7.6923076923076927E-2</v>
      </c>
      <c r="P8" s="21">
        <f t="shared" si="0"/>
        <v>7.6923076923076927E-2</v>
      </c>
      <c r="Q8" s="21">
        <f t="shared" si="0"/>
        <v>7.6923076923076927E-2</v>
      </c>
      <c r="R8" s="21">
        <f t="shared" si="0"/>
        <v>7.6923076923076927E-2</v>
      </c>
      <c r="S8" s="21">
        <f t="shared" si="0"/>
        <v>7.6923076923076927E-2</v>
      </c>
      <c r="T8" s="21">
        <f t="shared" si="0"/>
        <v>7.6923076923076927E-2</v>
      </c>
      <c r="U8" s="21">
        <f t="shared" si="0"/>
        <v>7.6923076923076927E-2</v>
      </c>
      <c r="V8" s="23"/>
      <c r="Y8" s="16"/>
      <c r="Z8" s="16"/>
      <c r="AA8" s="16"/>
    </row>
    <row r="9" spans="1:58" ht="20.25">
      <c r="A9" s="19"/>
      <c r="B9" s="19"/>
      <c r="C9" s="19"/>
      <c r="D9" s="19"/>
      <c r="E9" s="16"/>
      <c r="F9" s="35"/>
      <c r="G9" s="36" t="s">
        <v>256</v>
      </c>
      <c r="H9" s="19"/>
      <c r="I9" s="19"/>
      <c r="J9" s="19"/>
      <c r="K9" s="19"/>
      <c r="L9" s="19"/>
      <c r="M9" s="19"/>
      <c r="N9" s="19"/>
      <c r="O9" s="19"/>
      <c r="P9" s="19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</row>
    <row r="10" spans="1:58" ht="20.25">
      <c r="A10" s="24"/>
      <c r="B10" s="19"/>
      <c r="C10" s="19"/>
      <c r="D10" s="19"/>
      <c r="E10" s="19"/>
      <c r="F10" s="37"/>
      <c r="G10" s="36" t="s">
        <v>257</v>
      </c>
      <c r="H10" s="19"/>
      <c r="I10" s="19"/>
      <c r="J10" s="19"/>
      <c r="K10" s="19"/>
      <c r="L10" s="19"/>
      <c r="M10" s="19"/>
      <c r="N10" s="19"/>
      <c r="O10" s="19"/>
      <c r="P10" s="19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</row>
    <row r="11" spans="1:58" hidden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</row>
    <row r="12" spans="1:58" hidden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</row>
    <row r="13" spans="1:58" ht="89.25" hidden="1" customHeight="1">
      <c r="A13" s="19"/>
      <c r="B13" s="19"/>
      <c r="C13" s="19"/>
      <c r="D13" s="19"/>
      <c r="E13" s="19"/>
      <c r="F13" s="38" t="s">
        <v>258</v>
      </c>
      <c r="G13" s="39">
        <f t="shared" ref="G13:AX13" si="1">MAX(G16:G112)</f>
        <v>0.56597709278750563</v>
      </c>
      <c r="H13" s="40">
        <f t="shared" si="1"/>
        <v>1</v>
      </c>
      <c r="I13" s="40">
        <f t="shared" si="1"/>
        <v>21</v>
      </c>
      <c r="J13" s="40">
        <f t="shared" si="1"/>
        <v>15.25</v>
      </c>
      <c r="K13" s="40">
        <f t="shared" si="1"/>
        <v>4</v>
      </c>
      <c r="L13" s="40">
        <f t="shared" si="1"/>
        <v>14</v>
      </c>
      <c r="M13" s="40">
        <f t="shared" si="1"/>
        <v>6</v>
      </c>
      <c r="N13" s="40">
        <f t="shared" si="1"/>
        <v>2</v>
      </c>
      <c r="O13" s="40">
        <f t="shared" si="1"/>
        <v>15</v>
      </c>
      <c r="P13" s="40">
        <f t="shared" si="1"/>
        <v>62</v>
      </c>
      <c r="Q13" s="40">
        <f t="shared" si="1"/>
        <v>0</v>
      </c>
      <c r="R13" s="40">
        <f t="shared" si="1"/>
        <v>14231086</v>
      </c>
      <c r="S13" s="40">
        <f t="shared" si="1"/>
        <v>5</v>
      </c>
      <c r="T13" s="40">
        <f t="shared" si="1"/>
        <v>11</v>
      </c>
      <c r="U13" s="40">
        <f t="shared" si="1"/>
        <v>21</v>
      </c>
      <c r="V13" s="40">
        <f t="shared" si="1"/>
        <v>32</v>
      </c>
      <c r="W13" s="40">
        <f t="shared" si="1"/>
        <v>299</v>
      </c>
      <c r="X13" s="40">
        <f t="shared" si="1"/>
        <v>272</v>
      </c>
      <c r="Y13" s="40">
        <f t="shared" si="1"/>
        <v>0.5</v>
      </c>
      <c r="Z13" s="40">
        <f t="shared" si="1"/>
        <v>1</v>
      </c>
      <c r="AA13" s="40">
        <f t="shared" si="1"/>
        <v>1</v>
      </c>
      <c r="AB13" s="40">
        <f t="shared" si="1"/>
        <v>1</v>
      </c>
      <c r="AC13" s="45">
        <f t="shared" si="1"/>
        <v>0.62827225130890052</v>
      </c>
      <c r="AD13" s="40">
        <f t="shared" si="1"/>
        <v>1</v>
      </c>
      <c r="AE13" s="40">
        <f t="shared" si="1"/>
        <v>0.25157232704402516</v>
      </c>
      <c r="AF13" s="40">
        <f t="shared" si="1"/>
        <v>1</v>
      </c>
      <c r="AG13" s="40">
        <f t="shared" si="1"/>
        <v>2.2222222222222223</v>
      </c>
      <c r="AH13" s="40">
        <f t="shared" si="1"/>
        <v>1</v>
      </c>
      <c r="AI13" s="46">
        <f t="shared" si="1"/>
        <v>7.375</v>
      </c>
      <c r="AJ13" s="40">
        <f t="shared" si="1"/>
        <v>1</v>
      </c>
      <c r="AK13" s="41">
        <f t="shared" si="1"/>
        <v>2846217.2</v>
      </c>
      <c r="AL13" s="40">
        <f t="shared" si="1"/>
        <v>1</v>
      </c>
      <c r="AM13" s="40">
        <f t="shared" si="1"/>
        <v>1.0344827586206897</v>
      </c>
      <c r="AN13" s="40">
        <f t="shared" si="1"/>
        <v>1</v>
      </c>
      <c r="AO13" s="40">
        <f t="shared" si="1"/>
        <v>1.2222222222222223</v>
      </c>
      <c r="AP13" s="40">
        <f t="shared" si="1"/>
        <v>1</v>
      </c>
      <c r="AQ13" s="40">
        <f t="shared" si="1"/>
        <v>3.4</v>
      </c>
      <c r="AR13" s="40">
        <f t="shared" si="1"/>
        <v>1</v>
      </c>
      <c r="AS13" s="42">
        <f t="shared" si="1"/>
        <v>4</v>
      </c>
      <c r="AT13" s="40">
        <f t="shared" si="1"/>
        <v>1</v>
      </c>
      <c r="AU13" s="43">
        <f t="shared" si="1"/>
        <v>59.8</v>
      </c>
      <c r="AV13" s="40">
        <f t="shared" si="1"/>
        <v>1</v>
      </c>
      <c r="AW13" s="43">
        <f t="shared" si="1"/>
        <v>44.888888888888886</v>
      </c>
      <c r="AX13" s="43">
        <f t="shared" si="1"/>
        <v>1</v>
      </c>
    </row>
    <row r="14" spans="1:58" ht="41.25" hidden="1" customHeight="1">
      <c r="A14" s="19"/>
      <c r="B14" s="19"/>
      <c r="C14" s="19"/>
      <c r="D14" s="19"/>
      <c r="E14" s="19"/>
      <c r="F14" s="44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6"/>
      <c r="AX14" s="16"/>
    </row>
    <row r="15" spans="1:58" ht="124.5" customHeight="1">
      <c r="A15" s="14"/>
      <c r="B15" s="14" t="s">
        <v>0</v>
      </c>
      <c r="C15" s="14" t="s">
        <v>1</v>
      </c>
      <c r="D15" s="14" t="s">
        <v>2</v>
      </c>
      <c r="E15" s="14" t="s">
        <v>3</v>
      </c>
      <c r="F15" s="14" t="s">
        <v>234</v>
      </c>
      <c r="G15" s="14" t="s">
        <v>202</v>
      </c>
      <c r="H15" s="14" t="s">
        <v>203</v>
      </c>
      <c r="I15" s="62" t="s">
        <v>206</v>
      </c>
      <c r="J15" s="62" t="s">
        <v>207</v>
      </c>
      <c r="K15" s="62" t="s">
        <v>208</v>
      </c>
      <c r="L15" s="62" t="s">
        <v>209</v>
      </c>
      <c r="M15" s="62" t="s">
        <v>210</v>
      </c>
      <c r="N15" s="62" t="s">
        <v>211</v>
      </c>
      <c r="O15" s="62" t="s">
        <v>212</v>
      </c>
      <c r="P15" s="62" t="s">
        <v>213</v>
      </c>
      <c r="Q15" s="62"/>
      <c r="R15" s="62" t="s">
        <v>214</v>
      </c>
      <c r="S15" s="62" t="s">
        <v>255</v>
      </c>
      <c r="T15" s="62" t="s">
        <v>215</v>
      </c>
      <c r="U15" s="62" t="s">
        <v>216</v>
      </c>
      <c r="V15" s="62" t="s">
        <v>217</v>
      </c>
      <c r="W15" s="62" t="s">
        <v>218</v>
      </c>
      <c r="X15" s="62" t="s">
        <v>219</v>
      </c>
      <c r="Y15" s="13" t="s">
        <v>220</v>
      </c>
      <c r="Z15" s="13" t="s">
        <v>233</v>
      </c>
      <c r="AA15" s="13" t="s">
        <v>221</v>
      </c>
      <c r="AB15" s="13" t="s">
        <v>233</v>
      </c>
      <c r="AC15" s="13" t="s">
        <v>222</v>
      </c>
      <c r="AD15" s="13" t="s">
        <v>233</v>
      </c>
      <c r="AE15" s="13" t="s">
        <v>223</v>
      </c>
      <c r="AF15" s="13" t="s">
        <v>233</v>
      </c>
      <c r="AG15" s="13" t="s">
        <v>224</v>
      </c>
      <c r="AH15" s="13" t="s">
        <v>233</v>
      </c>
      <c r="AI15" s="13" t="s">
        <v>225</v>
      </c>
      <c r="AJ15" s="13" t="s">
        <v>233</v>
      </c>
      <c r="AK15" s="13" t="s">
        <v>226</v>
      </c>
      <c r="AL15" s="13" t="s">
        <v>233</v>
      </c>
      <c r="AM15" s="13" t="s">
        <v>227</v>
      </c>
      <c r="AN15" s="13" t="s">
        <v>233</v>
      </c>
      <c r="AO15" s="13" t="s">
        <v>228</v>
      </c>
      <c r="AP15" s="13" t="s">
        <v>233</v>
      </c>
      <c r="AQ15" s="13" t="s">
        <v>229</v>
      </c>
      <c r="AR15" s="13" t="s">
        <v>233</v>
      </c>
      <c r="AS15" s="13" t="s">
        <v>230</v>
      </c>
      <c r="AT15" s="13" t="s">
        <v>233</v>
      </c>
      <c r="AU15" s="13" t="s">
        <v>231</v>
      </c>
      <c r="AV15" s="13" t="s">
        <v>233</v>
      </c>
      <c r="AW15" s="13" t="s">
        <v>232</v>
      </c>
      <c r="AX15" s="13" t="s">
        <v>233</v>
      </c>
      <c r="AZ15" s="16"/>
      <c r="BA15" s="16"/>
      <c r="BB15" s="16"/>
      <c r="BC15" s="16"/>
      <c r="BD15" s="25"/>
      <c r="BE15" s="16"/>
      <c r="BF15" s="16"/>
    </row>
    <row r="16" spans="1:58" ht="63.75">
      <c r="A16" s="26" t="s">
        <v>195</v>
      </c>
      <c r="B16" s="27" t="s">
        <v>123</v>
      </c>
      <c r="C16" s="27" t="s">
        <v>6</v>
      </c>
      <c r="D16" s="27" t="s">
        <v>32</v>
      </c>
      <c r="E16" s="27" t="s">
        <v>124</v>
      </c>
      <c r="F16" s="28">
        <f t="shared" ref="F16:F47" si="2">RANK(H16,$H$16:$H$112,0)</f>
        <v>1</v>
      </c>
      <c r="G16" s="47">
        <f t="shared" ref="G16:G47" si="3">Z16*$I$8+AB16*$J$8+AD16*$K$8+AF16*$L$8+AH16*$M$8+AJ16*$N$8+AL16*$O$8+AN16*$P$8+AP16*$Q$8+AR16*$R$8+AT16*$S$8+AV16*$T$8+AX16*$U$8</f>
        <v>0.56597709278750563</v>
      </c>
      <c r="H16" s="47">
        <f t="shared" ref="H16:H47" si="4">G16/MAX($G$16:$G$112)</f>
        <v>1</v>
      </c>
      <c r="I16" s="12">
        <v>10</v>
      </c>
      <c r="J16" s="12">
        <v>5</v>
      </c>
      <c r="K16" s="12">
        <v>0.85</v>
      </c>
      <c r="L16" s="12">
        <v>5</v>
      </c>
      <c r="M16" s="12">
        <v>1.85</v>
      </c>
      <c r="N16" s="12">
        <v>0</v>
      </c>
      <c r="O16" s="12">
        <v>5</v>
      </c>
      <c r="P16" s="12">
        <v>5</v>
      </c>
      <c r="Q16" s="48"/>
      <c r="R16" s="63">
        <v>14231086</v>
      </c>
      <c r="S16" s="12">
        <v>2</v>
      </c>
      <c r="T16" s="12">
        <v>4</v>
      </c>
      <c r="U16" s="12">
        <v>17</v>
      </c>
      <c r="V16" s="12">
        <v>0</v>
      </c>
      <c r="W16" s="12">
        <v>299</v>
      </c>
      <c r="X16" s="12">
        <v>180</v>
      </c>
      <c r="Y16" s="61">
        <f t="shared" ref="Y16:Y47" si="5">IF(J16=0,0,K16/J16)</f>
        <v>0.16999999999999998</v>
      </c>
      <c r="Z16" s="47">
        <f t="shared" ref="Z16:Z47" si="6">IFERROR(Y16/$Y$13,0)</f>
        <v>0.33999999999999997</v>
      </c>
      <c r="AA16" s="47">
        <f t="shared" ref="AA16:AA47" si="7">IF(J16=0,0,L16/J16)</f>
        <v>1</v>
      </c>
      <c r="AB16" s="47">
        <f t="shared" ref="AB16:AB47" si="8">IFERROR(AA16/$AA$13,0)</f>
        <v>1</v>
      </c>
      <c r="AC16" s="47">
        <f t="shared" ref="AC16:AC47" si="9">IF(J16=0,0,M16/J16)</f>
        <v>0.37</v>
      </c>
      <c r="AD16" s="47">
        <f t="shared" ref="AD16:AD47" si="10">IFERROR(AC16/$AC$13,0)</f>
        <v>0.58891666666666664</v>
      </c>
      <c r="AE16" s="47">
        <f t="shared" ref="AE16:AE47" si="11">IF(J16=0,0,N16/J16)</f>
        <v>0</v>
      </c>
      <c r="AF16" s="47">
        <f t="shared" ref="AF16:AF47" si="12">AE16/$AE$13</f>
        <v>0</v>
      </c>
      <c r="AG16" s="47">
        <f t="shared" ref="AG16:AG47" si="13">IF(J16=0,0,O16/J16)</f>
        <v>1</v>
      </c>
      <c r="AH16" s="47">
        <f t="shared" ref="AH16:AH47" si="14">IFERROR(AG16/$AG$13,0)</f>
        <v>0.44999999999999996</v>
      </c>
      <c r="AI16" s="47">
        <f t="shared" ref="AI16:AI47" si="15">IF(J16=0,0,P16/J16)</f>
        <v>1</v>
      </c>
      <c r="AJ16" s="47">
        <f t="shared" ref="AJ16:AJ47" si="16">IFERROR(AI16/$AI$13,0)</f>
        <v>0.13559322033898305</v>
      </c>
      <c r="AK16" s="47">
        <f t="shared" ref="AK16:AK47" si="17">IF(J16=0,0,R16/J16)</f>
        <v>2846217.2</v>
      </c>
      <c r="AL16" s="47">
        <f t="shared" ref="AL16:AL47" si="18">IFERROR(AK16/$AK$13,0)</f>
        <v>1</v>
      </c>
      <c r="AM16" s="47">
        <f t="shared" ref="AM16:AM47" si="19">IF(J16=0,0,S16/J16)</f>
        <v>0.4</v>
      </c>
      <c r="AN16" s="47">
        <f t="shared" ref="AN16:AN47" si="20">IFERROR(AM16/$AM$13,0)</f>
        <v>0.38666666666666666</v>
      </c>
      <c r="AO16" s="47">
        <f t="shared" ref="AO16:AO47" si="21">IF(J16=0,0,T16/J16)</f>
        <v>0.8</v>
      </c>
      <c r="AP16" s="47">
        <f t="shared" ref="AP16:AP47" si="22">IFERROR(AO16/$AO$13,0)</f>
        <v>0.65454545454545454</v>
      </c>
      <c r="AQ16" s="47">
        <f t="shared" ref="AQ16:AQ47" si="23">IF(J16=0,0,U16/J16)</f>
        <v>3.4</v>
      </c>
      <c r="AR16" s="47">
        <f t="shared" ref="AR16:AR47" si="24">IFERROR(AQ16/$AQ$13,0)</f>
        <v>1</v>
      </c>
      <c r="AS16" s="47">
        <f t="shared" ref="AS16:AS47" si="25">IF(J16=0,0,V16/J16)</f>
        <v>0</v>
      </c>
      <c r="AT16" s="47">
        <f t="shared" ref="AT16:AT47" si="26">IFERROR(AS16/$AS$13,0)</f>
        <v>0</v>
      </c>
      <c r="AU16" s="47">
        <f t="shared" ref="AU16:AU47" si="27">IF(J16=0,0,W16/J16)</f>
        <v>59.8</v>
      </c>
      <c r="AV16" s="47">
        <f t="shared" ref="AV16:AV47" si="28">IFERROR(AU16/$AU$13,0)</f>
        <v>1</v>
      </c>
      <c r="AW16" s="47">
        <f t="shared" ref="AW16:AW47" si="29">IF(J16=0,0,X16/J16)</f>
        <v>36</v>
      </c>
      <c r="AX16" s="47">
        <f t="shared" ref="AX16:AX47" si="30">IFERROR(AW16/$AW$13,0)</f>
        <v>0.80198019801980203</v>
      </c>
      <c r="AZ16" s="16"/>
      <c r="BA16" s="16"/>
      <c r="BB16" s="16"/>
      <c r="BC16" s="16"/>
      <c r="BD16" s="29"/>
      <c r="BE16" s="16"/>
      <c r="BF16" s="16"/>
    </row>
    <row r="17" spans="1:58" ht="63.75">
      <c r="A17" s="26" t="s">
        <v>185</v>
      </c>
      <c r="B17" s="27" t="s">
        <v>31</v>
      </c>
      <c r="C17" s="27" t="s">
        <v>6</v>
      </c>
      <c r="D17" s="27" t="s">
        <v>32</v>
      </c>
      <c r="E17" s="27" t="s">
        <v>33</v>
      </c>
      <c r="F17" s="28">
        <f t="shared" si="2"/>
        <v>2</v>
      </c>
      <c r="G17" s="47">
        <f t="shared" si="3"/>
        <v>0.37688724076928848</v>
      </c>
      <c r="H17" s="47">
        <f t="shared" si="4"/>
        <v>0.66590546785749449</v>
      </c>
      <c r="I17" s="12">
        <v>7</v>
      </c>
      <c r="J17" s="12">
        <v>5.8</v>
      </c>
      <c r="K17" s="12">
        <v>0</v>
      </c>
      <c r="L17" s="12">
        <v>5.8</v>
      </c>
      <c r="M17" s="12">
        <v>0.5</v>
      </c>
      <c r="N17" s="12">
        <v>0</v>
      </c>
      <c r="O17" s="12">
        <v>6</v>
      </c>
      <c r="P17" s="12">
        <v>21</v>
      </c>
      <c r="Q17" s="48"/>
      <c r="R17" s="63">
        <v>10545195.09</v>
      </c>
      <c r="S17" s="12">
        <v>5</v>
      </c>
      <c r="T17" s="12">
        <v>0</v>
      </c>
      <c r="U17" s="12">
        <v>9</v>
      </c>
      <c r="V17" s="12">
        <v>5</v>
      </c>
      <c r="W17" s="12">
        <v>95</v>
      </c>
      <c r="X17" s="12">
        <v>101</v>
      </c>
      <c r="Y17" s="61">
        <f t="shared" si="5"/>
        <v>0</v>
      </c>
      <c r="Z17" s="47">
        <f t="shared" si="6"/>
        <v>0</v>
      </c>
      <c r="AA17" s="47">
        <f t="shared" si="7"/>
        <v>1</v>
      </c>
      <c r="AB17" s="47">
        <f t="shared" si="8"/>
        <v>1</v>
      </c>
      <c r="AC17" s="47">
        <f t="shared" si="9"/>
        <v>8.6206896551724144E-2</v>
      </c>
      <c r="AD17" s="47">
        <f t="shared" si="10"/>
        <v>0.13721264367816094</v>
      </c>
      <c r="AE17" s="47">
        <f t="shared" si="11"/>
        <v>0</v>
      </c>
      <c r="AF17" s="47">
        <f t="shared" si="12"/>
        <v>0</v>
      </c>
      <c r="AG17" s="47">
        <f t="shared" si="13"/>
        <v>1.0344827586206897</v>
      </c>
      <c r="AH17" s="47">
        <f t="shared" si="14"/>
        <v>0.46551724137931033</v>
      </c>
      <c r="AI17" s="47">
        <f t="shared" si="15"/>
        <v>3.6206896551724137</v>
      </c>
      <c r="AJ17" s="47">
        <f t="shared" si="16"/>
        <v>0.49094097019286964</v>
      </c>
      <c r="AK17" s="47">
        <f t="shared" si="17"/>
        <v>1818137.0844827585</v>
      </c>
      <c r="AL17" s="47">
        <f t="shared" si="18"/>
        <v>0.63879070243927916</v>
      </c>
      <c r="AM17" s="47">
        <f t="shared" si="19"/>
        <v>0.86206896551724144</v>
      </c>
      <c r="AN17" s="47">
        <f t="shared" si="20"/>
        <v>0.83333333333333337</v>
      </c>
      <c r="AO17" s="47">
        <f t="shared" si="21"/>
        <v>0</v>
      </c>
      <c r="AP17" s="47">
        <f t="shared" si="22"/>
        <v>0</v>
      </c>
      <c r="AQ17" s="47">
        <f t="shared" si="23"/>
        <v>1.5517241379310345</v>
      </c>
      <c r="AR17" s="47">
        <f t="shared" si="24"/>
        <v>0.45638945233265721</v>
      </c>
      <c r="AS17" s="47">
        <f t="shared" si="25"/>
        <v>0.86206896551724144</v>
      </c>
      <c r="AT17" s="47">
        <f t="shared" si="26"/>
        <v>0.21551724137931036</v>
      </c>
      <c r="AU17" s="47">
        <f t="shared" si="27"/>
        <v>16.379310344827587</v>
      </c>
      <c r="AV17" s="47">
        <f t="shared" si="28"/>
        <v>0.27390151078307001</v>
      </c>
      <c r="AW17" s="47">
        <f t="shared" si="29"/>
        <v>17.413793103448278</v>
      </c>
      <c r="AX17" s="47">
        <f t="shared" si="30"/>
        <v>0.38793103448275867</v>
      </c>
      <c r="AZ17" s="16"/>
      <c r="BA17" s="16"/>
      <c r="BB17" s="16"/>
      <c r="BC17" s="16"/>
      <c r="BD17" s="29"/>
      <c r="BE17" s="16"/>
      <c r="BF17" s="16"/>
    </row>
    <row r="18" spans="1:58" ht="76.5">
      <c r="A18" s="26" t="s">
        <v>194</v>
      </c>
      <c r="B18" s="27" t="s">
        <v>115</v>
      </c>
      <c r="C18" s="27" t="s">
        <v>6</v>
      </c>
      <c r="D18" s="27" t="s">
        <v>4</v>
      </c>
      <c r="E18" s="27" t="s">
        <v>116</v>
      </c>
      <c r="F18" s="28">
        <f t="shared" si="2"/>
        <v>3</v>
      </c>
      <c r="G18" s="47">
        <f t="shared" si="3"/>
        <v>0.30555480887455266</v>
      </c>
      <c r="H18" s="47">
        <f t="shared" si="4"/>
        <v>0.53987133537447296</v>
      </c>
      <c r="I18" s="12">
        <v>12</v>
      </c>
      <c r="J18" s="12">
        <v>2.25</v>
      </c>
      <c r="K18" s="12">
        <v>0.3</v>
      </c>
      <c r="L18" s="12">
        <v>1.85</v>
      </c>
      <c r="M18" s="12">
        <v>0</v>
      </c>
      <c r="N18" s="12">
        <v>0</v>
      </c>
      <c r="O18" s="12">
        <v>5</v>
      </c>
      <c r="P18" s="12">
        <v>0</v>
      </c>
      <c r="Q18" s="48"/>
      <c r="R18" s="63">
        <v>0</v>
      </c>
      <c r="S18" s="2">
        <v>0</v>
      </c>
      <c r="T18" s="2">
        <v>0</v>
      </c>
      <c r="U18" s="2">
        <v>6</v>
      </c>
      <c r="V18" s="2">
        <v>9</v>
      </c>
      <c r="W18" s="2">
        <v>0</v>
      </c>
      <c r="X18" s="2">
        <v>10</v>
      </c>
      <c r="Y18" s="61">
        <f t="shared" si="5"/>
        <v>0.13333333333333333</v>
      </c>
      <c r="Z18" s="47">
        <f t="shared" si="6"/>
        <v>0.26666666666666666</v>
      </c>
      <c r="AA18" s="47">
        <f t="shared" si="7"/>
        <v>0.8222222222222223</v>
      </c>
      <c r="AB18" s="47">
        <f t="shared" si="8"/>
        <v>0.8222222222222223</v>
      </c>
      <c r="AC18" s="47">
        <f t="shared" si="9"/>
        <v>0</v>
      </c>
      <c r="AD18" s="47">
        <f t="shared" si="10"/>
        <v>0</v>
      </c>
      <c r="AE18" s="47">
        <f t="shared" si="11"/>
        <v>0</v>
      </c>
      <c r="AF18" s="47">
        <f t="shared" si="12"/>
        <v>0</v>
      </c>
      <c r="AG18" s="47">
        <f t="shared" si="13"/>
        <v>2.2222222222222223</v>
      </c>
      <c r="AH18" s="47">
        <f t="shared" si="14"/>
        <v>1</v>
      </c>
      <c r="AI18" s="47">
        <f t="shared" si="15"/>
        <v>0</v>
      </c>
      <c r="AJ18" s="47">
        <f t="shared" si="16"/>
        <v>0</v>
      </c>
      <c r="AK18" s="47">
        <f t="shared" si="17"/>
        <v>0</v>
      </c>
      <c r="AL18" s="47">
        <f t="shared" si="18"/>
        <v>0</v>
      </c>
      <c r="AM18" s="47">
        <f t="shared" si="19"/>
        <v>0</v>
      </c>
      <c r="AN18" s="47">
        <f t="shared" si="20"/>
        <v>0</v>
      </c>
      <c r="AO18" s="47">
        <f t="shared" si="21"/>
        <v>0</v>
      </c>
      <c r="AP18" s="47">
        <f t="shared" si="22"/>
        <v>0</v>
      </c>
      <c r="AQ18" s="47">
        <f t="shared" si="23"/>
        <v>2.6666666666666665</v>
      </c>
      <c r="AR18" s="47">
        <f t="shared" si="24"/>
        <v>0.78431372549019607</v>
      </c>
      <c r="AS18" s="47">
        <f t="shared" si="25"/>
        <v>4</v>
      </c>
      <c r="AT18" s="47">
        <f t="shared" si="26"/>
        <v>1</v>
      </c>
      <c r="AU18" s="47">
        <f t="shared" si="27"/>
        <v>0</v>
      </c>
      <c r="AV18" s="47">
        <f t="shared" si="28"/>
        <v>0</v>
      </c>
      <c r="AW18" s="47">
        <f t="shared" si="29"/>
        <v>4.4444444444444446</v>
      </c>
      <c r="AX18" s="47">
        <f t="shared" si="30"/>
        <v>9.9009900990099015E-2</v>
      </c>
      <c r="AZ18" s="16"/>
      <c r="BA18" s="16"/>
      <c r="BB18" s="16"/>
      <c r="BC18" s="16"/>
      <c r="BD18" s="29"/>
      <c r="BE18" s="16"/>
      <c r="BF18" s="16"/>
    </row>
    <row r="19" spans="1:58" ht="76.5">
      <c r="A19" s="26" t="s">
        <v>185</v>
      </c>
      <c r="B19" s="27" t="s">
        <v>38</v>
      </c>
      <c r="C19" s="27" t="s">
        <v>6</v>
      </c>
      <c r="D19" s="27" t="s">
        <v>4</v>
      </c>
      <c r="E19" s="27" t="s">
        <v>39</v>
      </c>
      <c r="F19" s="28">
        <f t="shared" si="2"/>
        <v>4</v>
      </c>
      <c r="G19" s="47">
        <f t="shared" si="3"/>
        <v>0.30186607663836923</v>
      </c>
      <c r="H19" s="47">
        <f t="shared" si="4"/>
        <v>0.53335387683561941</v>
      </c>
      <c r="I19" s="12">
        <v>8</v>
      </c>
      <c r="J19" s="12">
        <v>5</v>
      </c>
      <c r="K19" s="12">
        <v>0</v>
      </c>
      <c r="L19" s="12">
        <v>5</v>
      </c>
      <c r="M19" s="12">
        <v>0</v>
      </c>
      <c r="N19" s="12">
        <v>0</v>
      </c>
      <c r="O19" s="12">
        <v>3</v>
      </c>
      <c r="P19" s="12">
        <v>6</v>
      </c>
      <c r="Q19" s="48"/>
      <c r="R19" s="63">
        <v>0</v>
      </c>
      <c r="S19" s="12">
        <v>4</v>
      </c>
      <c r="T19" s="12">
        <v>2</v>
      </c>
      <c r="U19" s="12">
        <v>11</v>
      </c>
      <c r="V19" s="12">
        <v>3</v>
      </c>
      <c r="W19" s="12">
        <v>67</v>
      </c>
      <c r="X19" s="12">
        <v>83</v>
      </c>
      <c r="Y19" s="61">
        <f t="shared" si="5"/>
        <v>0</v>
      </c>
      <c r="Z19" s="47">
        <f t="shared" si="6"/>
        <v>0</v>
      </c>
      <c r="AA19" s="47">
        <f t="shared" si="7"/>
        <v>1</v>
      </c>
      <c r="AB19" s="47">
        <f t="shared" si="8"/>
        <v>1</v>
      </c>
      <c r="AC19" s="47">
        <f t="shared" si="9"/>
        <v>0</v>
      </c>
      <c r="AD19" s="47">
        <f t="shared" si="10"/>
        <v>0</v>
      </c>
      <c r="AE19" s="47">
        <f t="shared" si="11"/>
        <v>0</v>
      </c>
      <c r="AF19" s="47">
        <f t="shared" si="12"/>
        <v>0</v>
      </c>
      <c r="AG19" s="47">
        <f t="shared" si="13"/>
        <v>0.6</v>
      </c>
      <c r="AH19" s="47">
        <f t="shared" si="14"/>
        <v>0.26999999999999996</v>
      </c>
      <c r="AI19" s="47">
        <f t="shared" si="15"/>
        <v>1.2</v>
      </c>
      <c r="AJ19" s="47">
        <f t="shared" si="16"/>
        <v>0.16271186440677965</v>
      </c>
      <c r="AK19" s="47">
        <f t="shared" si="17"/>
        <v>0</v>
      </c>
      <c r="AL19" s="47">
        <f t="shared" si="18"/>
        <v>0</v>
      </c>
      <c r="AM19" s="47">
        <f t="shared" si="19"/>
        <v>0.8</v>
      </c>
      <c r="AN19" s="47">
        <f t="shared" si="20"/>
        <v>0.77333333333333332</v>
      </c>
      <c r="AO19" s="47">
        <f t="shared" si="21"/>
        <v>0.4</v>
      </c>
      <c r="AP19" s="47">
        <f t="shared" si="22"/>
        <v>0.32727272727272727</v>
      </c>
      <c r="AQ19" s="47">
        <f t="shared" si="23"/>
        <v>2.2000000000000002</v>
      </c>
      <c r="AR19" s="47">
        <f t="shared" si="24"/>
        <v>0.6470588235294118</v>
      </c>
      <c r="AS19" s="47">
        <f t="shared" si="25"/>
        <v>0.6</v>
      </c>
      <c r="AT19" s="47">
        <f t="shared" si="26"/>
        <v>0.15</v>
      </c>
      <c r="AU19" s="47">
        <f t="shared" si="27"/>
        <v>13.4</v>
      </c>
      <c r="AV19" s="47">
        <f t="shared" si="28"/>
        <v>0.22408026755852845</v>
      </c>
      <c r="AW19" s="47">
        <f t="shared" si="29"/>
        <v>16.600000000000001</v>
      </c>
      <c r="AX19" s="47">
        <f t="shared" si="30"/>
        <v>0.36980198019801985</v>
      </c>
      <c r="AZ19" s="16"/>
      <c r="BA19" s="16"/>
      <c r="BB19" s="16"/>
      <c r="BC19" s="16"/>
      <c r="BD19" s="29"/>
      <c r="BE19" s="16"/>
      <c r="BF19" s="16"/>
    </row>
    <row r="20" spans="1:58" ht="63.75">
      <c r="A20" s="26" t="s">
        <v>195</v>
      </c>
      <c r="B20" s="27" t="s">
        <v>125</v>
      </c>
      <c r="C20" s="27" t="s">
        <v>6</v>
      </c>
      <c r="D20" s="27" t="s">
        <v>4</v>
      </c>
      <c r="E20" s="27" t="s">
        <v>126</v>
      </c>
      <c r="F20" s="28">
        <f t="shared" si="2"/>
        <v>5</v>
      </c>
      <c r="G20" s="47">
        <f t="shared" si="3"/>
        <v>0.29735571337917249</v>
      </c>
      <c r="H20" s="47">
        <f t="shared" si="4"/>
        <v>0.52538471462627512</v>
      </c>
      <c r="I20" s="12">
        <v>14</v>
      </c>
      <c r="J20" s="12">
        <v>7.95</v>
      </c>
      <c r="K20" s="12">
        <v>2</v>
      </c>
      <c r="L20" s="12">
        <v>7.2</v>
      </c>
      <c r="M20" s="12">
        <v>1</v>
      </c>
      <c r="N20" s="12">
        <v>2</v>
      </c>
      <c r="O20" s="12">
        <v>2</v>
      </c>
      <c r="P20" s="12">
        <v>8</v>
      </c>
      <c r="Q20" s="48"/>
      <c r="R20" s="63">
        <v>5850000</v>
      </c>
      <c r="S20" s="12">
        <v>1</v>
      </c>
      <c r="T20" s="12">
        <v>2</v>
      </c>
      <c r="U20" s="12">
        <v>6</v>
      </c>
      <c r="V20" s="12"/>
      <c r="W20" s="12">
        <v>36</v>
      </c>
      <c r="X20" s="12">
        <v>44</v>
      </c>
      <c r="Y20" s="61">
        <f t="shared" si="5"/>
        <v>0.25157232704402516</v>
      </c>
      <c r="Z20" s="47">
        <f t="shared" si="6"/>
        <v>0.50314465408805031</v>
      </c>
      <c r="AA20" s="47">
        <f t="shared" si="7"/>
        <v>0.90566037735849059</v>
      </c>
      <c r="AB20" s="47">
        <f t="shared" si="8"/>
        <v>0.90566037735849059</v>
      </c>
      <c r="AC20" s="47">
        <f t="shared" si="9"/>
        <v>0.12578616352201258</v>
      </c>
      <c r="AD20" s="47">
        <f t="shared" si="10"/>
        <v>0.20020964360587001</v>
      </c>
      <c r="AE20" s="47">
        <f t="shared" si="11"/>
        <v>0.25157232704402516</v>
      </c>
      <c r="AF20" s="47">
        <f t="shared" si="12"/>
        <v>1</v>
      </c>
      <c r="AG20" s="47">
        <f t="shared" si="13"/>
        <v>0.25157232704402516</v>
      </c>
      <c r="AH20" s="47">
        <f t="shared" si="14"/>
        <v>0.11320754716981131</v>
      </c>
      <c r="AI20" s="47">
        <f t="shared" si="15"/>
        <v>1.0062893081761006</v>
      </c>
      <c r="AJ20" s="47">
        <f t="shared" si="16"/>
        <v>0.13644600788828484</v>
      </c>
      <c r="AK20" s="47">
        <f t="shared" si="17"/>
        <v>735849.05660377361</v>
      </c>
      <c r="AL20" s="47">
        <f t="shared" si="18"/>
        <v>0.25853580556107014</v>
      </c>
      <c r="AM20" s="47">
        <f t="shared" si="19"/>
        <v>0.12578616352201258</v>
      </c>
      <c r="AN20" s="47">
        <f t="shared" si="20"/>
        <v>0.12159329140461216</v>
      </c>
      <c r="AO20" s="47">
        <f t="shared" si="21"/>
        <v>0.25157232704402516</v>
      </c>
      <c r="AP20" s="47">
        <f t="shared" si="22"/>
        <v>0.20583190394511147</v>
      </c>
      <c r="AQ20" s="47">
        <f t="shared" si="23"/>
        <v>0.75471698113207542</v>
      </c>
      <c r="AR20" s="47">
        <f t="shared" si="24"/>
        <v>0.22197558268590453</v>
      </c>
      <c r="AS20" s="47">
        <f t="shared" si="25"/>
        <v>0</v>
      </c>
      <c r="AT20" s="47">
        <f t="shared" si="26"/>
        <v>0</v>
      </c>
      <c r="AU20" s="47">
        <f t="shared" si="27"/>
        <v>4.5283018867924527</v>
      </c>
      <c r="AV20" s="47">
        <f t="shared" si="28"/>
        <v>7.5724111819271786E-2</v>
      </c>
      <c r="AW20" s="47">
        <f t="shared" si="29"/>
        <v>5.5345911949685531</v>
      </c>
      <c r="AX20" s="47">
        <f t="shared" si="30"/>
        <v>0.12329534840276481</v>
      </c>
      <c r="AZ20" s="16"/>
      <c r="BA20" s="16"/>
      <c r="BB20" s="16"/>
      <c r="BC20" s="16"/>
      <c r="BD20" s="29"/>
      <c r="BE20" s="16"/>
      <c r="BF20" s="16"/>
    </row>
    <row r="21" spans="1:58" ht="89.25">
      <c r="A21" s="26" t="s">
        <v>254</v>
      </c>
      <c r="B21" s="27" t="s">
        <v>40</v>
      </c>
      <c r="C21" s="27" t="s">
        <v>6</v>
      </c>
      <c r="D21" s="27" t="s">
        <v>17</v>
      </c>
      <c r="E21" s="27" t="s">
        <v>41</v>
      </c>
      <c r="F21" s="31">
        <f t="shared" si="2"/>
        <v>6</v>
      </c>
      <c r="G21" s="52">
        <f t="shared" si="3"/>
        <v>0.29645162704347061</v>
      </c>
      <c r="H21" s="52">
        <f t="shared" si="4"/>
        <v>0.5237873242950708</v>
      </c>
      <c r="I21" s="12">
        <v>6</v>
      </c>
      <c r="J21" s="12">
        <v>2</v>
      </c>
      <c r="K21" s="12">
        <v>1</v>
      </c>
      <c r="L21" s="12">
        <v>2</v>
      </c>
      <c r="M21" s="12">
        <v>1</v>
      </c>
      <c r="N21" s="12">
        <v>0</v>
      </c>
      <c r="O21" s="12">
        <v>0</v>
      </c>
      <c r="P21" s="12">
        <v>2</v>
      </c>
      <c r="Q21" s="53"/>
      <c r="R21" s="63">
        <v>0</v>
      </c>
      <c r="S21" s="12">
        <v>0</v>
      </c>
      <c r="T21" s="12">
        <v>0</v>
      </c>
      <c r="U21" s="12">
        <v>1</v>
      </c>
      <c r="V21" s="12">
        <v>5</v>
      </c>
      <c r="W21" s="12">
        <v>2</v>
      </c>
      <c r="X21" s="12">
        <v>12</v>
      </c>
      <c r="Y21" s="61">
        <f t="shared" si="5"/>
        <v>0.5</v>
      </c>
      <c r="Z21" s="52">
        <f t="shared" si="6"/>
        <v>1</v>
      </c>
      <c r="AA21" s="52">
        <f t="shared" si="7"/>
        <v>1</v>
      </c>
      <c r="AB21" s="52">
        <f t="shared" si="8"/>
        <v>1</v>
      </c>
      <c r="AC21" s="52">
        <f t="shared" si="9"/>
        <v>0.5</v>
      </c>
      <c r="AD21" s="52">
        <f t="shared" si="10"/>
        <v>0.79583333333333339</v>
      </c>
      <c r="AE21" s="52">
        <f t="shared" si="11"/>
        <v>0</v>
      </c>
      <c r="AF21" s="52">
        <f t="shared" si="12"/>
        <v>0</v>
      </c>
      <c r="AG21" s="52">
        <f t="shared" si="13"/>
        <v>0</v>
      </c>
      <c r="AH21" s="52">
        <f t="shared" si="14"/>
        <v>0</v>
      </c>
      <c r="AI21" s="52">
        <f t="shared" si="15"/>
        <v>1</v>
      </c>
      <c r="AJ21" s="52">
        <f t="shared" si="16"/>
        <v>0.13559322033898305</v>
      </c>
      <c r="AK21" s="52">
        <f t="shared" si="17"/>
        <v>0</v>
      </c>
      <c r="AL21" s="52">
        <f t="shared" si="18"/>
        <v>0</v>
      </c>
      <c r="AM21" s="52">
        <f t="shared" si="19"/>
        <v>0</v>
      </c>
      <c r="AN21" s="52">
        <f t="shared" si="20"/>
        <v>0</v>
      </c>
      <c r="AO21" s="52">
        <f t="shared" si="21"/>
        <v>0</v>
      </c>
      <c r="AP21" s="52">
        <f t="shared" si="22"/>
        <v>0</v>
      </c>
      <c r="AQ21" s="52">
        <f t="shared" si="23"/>
        <v>0.5</v>
      </c>
      <c r="AR21" s="52">
        <f t="shared" si="24"/>
        <v>0.14705882352941177</v>
      </c>
      <c r="AS21" s="52">
        <f t="shared" si="25"/>
        <v>2.5</v>
      </c>
      <c r="AT21" s="52">
        <f t="shared" si="26"/>
        <v>0.625</v>
      </c>
      <c r="AU21" s="52">
        <f t="shared" si="27"/>
        <v>1</v>
      </c>
      <c r="AV21" s="52">
        <f t="shared" si="28"/>
        <v>1.6722408026755852E-2</v>
      </c>
      <c r="AW21" s="52">
        <f t="shared" si="29"/>
        <v>6</v>
      </c>
      <c r="AX21" s="52">
        <f t="shared" si="30"/>
        <v>0.13366336633663367</v>
      </c>
      <c r="AZ21" s="16"/>
      <c r="BA21" s="16"/>
      <c r="BB21" s="16"/>
      <c r="BC21" s="16"/>
      <c r="BD21" s="29"/>
      <c r="BE21" s="16"/>
      <c r="BF21" s="16"/>
    </row>
    <row r="22" spans="1:58" ht="63.75">
      <c r="A22" s="26" t="s">
        <v>197</v>
      </c>
      <c r="B22" s="27" t="s">
        <v>132</v>
      </c>
      <c r="C22" s="27" t="s">
        <v>6</v>
      </c>
      <c r="D22" s="27" t="s">
        <v>32</v>
      </c>
      <c r="E22" s="27" t="s">
        <v>133</v>
      </c>
      <c r="F22" s="28">
        <f t="shared" si="2"/>
        <v>7</v>
      </c>
      <c r="G22" s="47">
        <f t="shared" si="3"/>
        <v>0.29089941852233714</v>
      </c>
      <c r="H22" s="47">
        <f t="shared" si="4"/>
        <v>0.51397737157456735</v>
      </c>
      <c r="I22" s="12">
        <v>21</v>
      </c>
      <c r="J22" s="12">
        <v>9.5500000000000007</v>
      </c>
      <c r="K22" s="12">
        <v>2</v>
      </c>
      <c r="L22" s="12">
        <v>9.0500000000000007</v>
      </c>
      <c r="M22" s="12">
        <v>6</v>
      </c>
      <c r="N22" s="12">
        <v>0</v>
      </c>
      <c r="O22" s="12">
        <v>3</v>
      </c>
      <c r="P22" s="12">
        <v>3</v>
      </c>
      <c r="Q22" s="55"/>
      <c r="R22" s="63">
        <v>100000</v>
      </c>
      <c r="S22" s="12">
        <v>0</v>
      </c>
      <c r="T22" s="12">
        <v>1</v>
      </c>
      <c r="U22" s="12">
        <v>2</v>
      </c>
      <c r="V22" s="12">
        <v>32</v>
      </c>
      <c r="W22" s="12">
        <v>0</v>
      </c>
      <c r="X22" s="12">
        <v>104</v>
      </c>
      <c r="Y22" s="61">
        <f t="shared" si="5"/>
        <v>0.20942408376963348</v>
      </c>
      <c r="Z22" s="47">
        <f t="shared" si="6"/>
        <v>0.41884816753926696</v>
      </c>
      <c r="AA22" s="47">
        <f t="shared" si="7"/>
        <v>0.94764397905759168</v>
      </c>
      <c r="AB22" s="47">
        <f t="shared" si="8"/>
        <v>0.94764397905759168</v>
      </c>
      <c r="AC22" s="47">
        <f t="shared" si="9"/>
        <v>0.62827225130890052</v>
      </c>
      <c r="AD22" s="47">
        <f t="shared" si="10"/>
        <v>1</v>
      </c>
      <c r="AE22" s="47">
        <f t="shared" si="11"/>
        <v>0</v>
      </c>
      <c r="AF22" s="47">
        <f t="shared" si="12"/>
        <v>0</v>
      </c>
      <c r="AG22" s="47">
        <f t="shared" si="13"/>
        <v>0.31413612565445026</v>
      </c>
      <c r="AH22" s="47">
        <f t="shared" si="14"/>
        <v>0.1413612565445026</v>
      </c>
      <c r="AI22" s="47">
        <f t="shared" si="15"/>
        <v>0.31413612565445026</v>
      </c>
      <c r="AJ22" s="47">
        <f t="shared" si="16"/>
        <v>4.2594728902298339E-2</v>
      </c>
      <c r="AK22" s="47">
        <f t="shared" si="17"/>
        <v>10471.204188481675</v>
      </c>
      <c r="AL22" s="47">
        <f t="shared" si="18"/>
        <v>3.6789898495735583E-3</v>
      </c>
      <c r="AM22" s="47">
        <f t="shared" si="19"/>
        <v>0</v>
      </c>
      <c r="AN22" s="47">
        <f t="shared" si="20"/>
        <v>0</v>
      </c>
      <c r="AO22" s="47">
        <f t="shared" si="21"/>
        <v>0.10471204188481674</v>
      </c>
      <c r="AP22" s="47">
        <f t="shared" si="22"/>
        <v>8.5673488814850055E-2</v>
      </c>
      <c r="AQ22" s="47">
        <f t="shared" si="23"/>
        <v>0.20942408376963348</v>
      </c>
      <c r="AR22" s="47">
        <f t="shared" si="24"/>
        <v>6.1595318755774557E-2</v>
      </c>
      <c r="AS22" s="47">
        <f t="shared" si="25"/>
        <v>3.3507853403141357</v>
      </c>
      <c r="AT22" s="47">
        <f t="shared" si="26"/>
        <v>0.83769633507853392</v>
      </c>
      <c r="AU22" s="47">
        <f t="shared" si="27"/>
        <v>0</v>
      </c>
      <c r="AV22" s="47">
        <f t="shared" si="28"/>
        <v>0</v>
      </c>
      <c r="AW22" s="47">
        <f t="shared" si="29"/>
        <v>10.890052356020941</v>
      </c>
      <c r="AX22" s="47">
        <f t="shared" si="30"/>
        <v>0.24260017624799129</v>
      </c>
      <c r="AZ22" s="16"/>
      <c r="BA22" s="16"/>
      <c r="BB22" s="16"/>
      <c r="BC22" s="16"/>
      <c r="BD22" s="29"/>
      <c r="BE22" s="16"/>
      <c r="BF22" s="16"/>
    </row>
    <row r="23" spans="1:58" ht="63.75">
      <c r="A23" s="26" t="s">
        <v>184</v>
      </c>
      <c r="B23" s="27" t="s">
        <v>16</v>
      </c>
      <c r="C23" s="27" t="s">
        <v>6</v>
      </c>
      <c r="D23" s="27" t="s">
        <v>17</v>
      </c>
      <c r="E23" s="27" t="s">
        <v>18</v>
      </c>
      <c r="F23" s="28">
        <f t="shared" si="2"/>
        <v>8</v>
      </c>
      <c r="G23" s="47">
        <f t="shared" si="3"/>
        <v>0.2684293403859766</v>
      </c>
      <c r="H23" s="47">
        <f t="shared" si="4"/>
        <v>0.47427598008239102</v>
      </c>
      <c r="I23" s="12">
        <v>8</v>
      </c>
      <c r="J23" s="12">
        <v>3.35</v>
      </c>
      <c r="K23" s="12">
        <v>0.25</v>
      </c>
      <c r="L23" s="12">
        <v>3.35</v>
      </c>
      <c r="M23" s="12">
        <v>0.25</v>
      </c>
      <c r="N23" s="12">
        <v>0</v>
      </c>
      <c r="O23" s="12">
        <v>1</v>
      </c>
      <c r="P23" s="12">
        <v>1</v>
      </c>
      <c r="Q23" s="48"/>
      <c r="R23" s="12">
        <v>0</v>
      </c>
      <c r="S23" s="12">
        <v>0</v>
      </c>
      <c r="T23" s="12">
        <v>3</v>
      </c>
      <c r="U23" s="12">
        <v>9</v>
      </c>
      <c r="V23" s="12">
        <v>0</v>
      </c>
      <c r="W23" s="12">
        <v>45</v>
      </c>
      <c r="X23" s="12">
        <v>45</v>
      </c>
      <c r="Y23" s="61">
        <f t="shared" si="5"/>
        <v>7.4626865671641784E-2</v>
      </c>
      <c r="Z23" s="47">
        <f t="shared" si="6"/>
        <v>0.14925373134328357</v>
      </c>
      <c r="AA23" s="47">
        <f t="shared" si="7"/>
        <v>1</v>
      </c>
      <c r="AB23" s="47">
        <f t="shared" si="8"/>
        <v>1</v>
      </c>
      <c r="AC23" s="47">
        <f t="shared" si="9"/>
        <v>7.4626865671641784E-2</v>
      </c>
      <c r="AD23" s="47">
        <f t="shared" si="10"/>
        <v>0.11878109452736317</v>
      </c>
      <c r="AE23" s="47">
        <f t="shared" si="11"/>
        <v>0</v>
      </c>
      <c r="AF23" s="47">
        <f t="shared" si="12"/>
        <v>0</v>
      </c>
      <c r="AG23" s="47">
        <f t="shared" si="13"/>
        <v>0.29850746268656714</v>
      </c>
      <c r="AH23" s="47">
        <f t="shared" si="14"/>
        <v>0.1343283582089552</v>
      </c>
      <c r="AI23" s="47">
        <f t="shared" si="15"/>
        <v>0.29850746268656714</v>
      </c>
      <c r="AJ23" s="47">
        <f t="shared" si="16"/>
        <v>4.0475588160890461E-2</v>
      </c>
      <c r="AK23" s="47">
        <f t="shared" si="17"/>
        <v>0</v>
      </c>
      <c r="AL23" s="47">
        <f t="shared" si="18"/>
        <v>0</v>
      </c>
      <c r="AM23" s="47">
        <f t="shared" si="19"/>
        <v>0</v>
      </c>
      <c r="AN23" s="47">
        <f t="shared" si="20"/>
        <v>0</v>
      </c>
      <c r="AO23" s="47">
        <f t="shared" si="21"/>
        <v>0.89552238805970152</v>
      </c>
      <c r="AP23" s="47">
        <f t="shared" si="22"/>
        <v>0.73270013568521031</v>
      </c>
      <c r="AQ23" s="47">
        <f t="shared" si="23"/>
        <v>2.6865671641791042</v>
      </c>
      <c r="AR23" s="47">
        <f t="shared" si="24"/>
        <v>0.79016681299385416</v>
      </c>
      <c r="AS23" s="47">
        <f t="shared" si="25"/>
        <v>0</v>
      </c>
      <c r="AT23" s="47">
        <f t="shared" si="26"/>
        <v>0</v>
      </c>
      <c r="AU23" s="47">
        <f t="shared" si="27"/>
        <v>13.432835820895521</v>
      </c>
      <c r="AV23" s="47">
        <f t="shared" si="28"/>
        <v>0.22462936155343682</v>
      </c>
      <c r="AW23" s="47">
        <f t="shared" si="29"/>
        <v>13.432835820895521</v>
      </c>
      <c r="AX23" s="47">
        <f t="shared" si="30"/>
        <v>0.29924634254470223</v>
      </c>
      <c r="AZ23" s="16"/>
      <c r="BA23" s="16"/>
      <c r="BB23" s="16"/>
      <c r="BC23" s="16"/>
      <c r="BD23" s="29"/>
      <c r="BE23" s="16"/>
      <c r="BF23" s="16"/>
    </row>
    <row r="24" spans="1:58" ht="51">
      <c r="A24" s="26" t="s">
        <v>185</v>
      </c>
      <c r="B24" s="27" t="s">
        <v>27</v>
      </c>
      <c r="C24" s="27" t="s">
        <v>6</v>
      </c>
      <c r="D24" s="27" t="s">
        <v>4</v>
      </c>
      <c r="E24" s="27" t="s">
        <v>28</v>
      </c>
      <c r="F24" s="28">
        <f t="shared" si="2"/>
        <v>9</v>
      </c>
      <c r="G24" s="47">
        <f t="shared" si="3"/>
        <v>0.26628493316941731</v>
      </c>
      <c r="H24" s="47">
        <f t="shared" si="4"/>
        <v>0.47048712140968785</v>
      </c>
      <c r="I24" s="12">
        <v>8</v>
      </c>
      <c r="J24" s="12">
        <v>5</v>
      </c>
      <c r="K24" s="12">
        <v>0</v>
      </c>
      <c r="L24" s="12">
        <v>5</v>
      </c>
      <c r="M24" s="12">
        <v>1.1499999999999999</v>
      </c>
      <c r="N24" s="12">
        <v>0</v>
      </c>
      <c r="O24" s="12">
        <v>7</v>
      </c>
      <c r="P24" s="12">
        <v>0</v>
      </c>
      <c r="Q24" s="48"/>
      <c r="R24" s="63">
        <v>867694</v>
      </c>
      <c r="S24" s="12">
        <v>0</v>
      </c>
      <c r="T24" s="12">
        <v>0</v>
      </c>
      <c r="U24" s="12">
        <v>4</v>
      </c>
      <c r="V24" s="12">
        <v>4</v>
      </c>
      <c r="W24" s="12">
        <v>102</v>
      </c>
      <c r="X24" s="12">
        <v>141</v>
      </c>
      <c r="Y24" s="61">
        <f t="shared" si="5"/>
        <v>0</v>
      </c>
      <c r="Z24" s="47">
        <f t="shared" si="6"/>
        <v>0</v>
      </c>
      <c r="AA24" s="47">
        <f t="shared" si="7"/>
        <v>1</v>
      </c>
      <c r="AB24" s="47">
        <f t="shared" si="8"/>
        <v>1</v>
      </c>
      <c r="AC24" s="47">
        <f t="shared" si="9"/>
        <v>0.22999999999999998</v>
      </c>
      <c r="AD24" s="47">
        <f t="shared" si="10"/>
        <v>0.36608333333333332</v>
      </c>
      <c r="AE24" s="47">
        <f t="shared" si="11"/>
        <v>0</v>
      </c>
      <c r="AF24" s="47">
        <f t="shared" si="12"/>
        <v>0</v>
      </c>
      <c r="AG24" s="47">
        <f t="shared" si="13"/>
        <v>1.4</v>
      </c>
      <c r="AH24" s="47">
        <f t="shared" si="14"/>
        <v>0.62999999999999989</v>
      </c>
      <c r="AI24" s="47">
        <f t="shared" si="15"/>
        <v>0</v>
      </c>
      <c r="AJ24" s="47">
        <f t="shared" si="16"/>
        <v>0</v>
      </c>
      <c r="AK24" s="47">
        <f t="shared" si="17"/>
        <v>173538.8</v>
      </c>
      <c r="AL24" s="47">
        <f t="shared" si="18"/>
        <v>6.0971734694035287E-2</v>
      </c>
      <c r="AM24" s="47">
        <f t="shared" si="19"/>
        <v>0</v>
      </c>
      <c r="AN24" s="47">
        <f t="shared" si="20"/>
        <v>0</v>
      </c>
      <c r="AO24" s="47">
        <f t="shared" si="21"/>
        <v>0</v>
      </c>
      <c r="AP24" s="47">
        <f t="shared" si="22"/>
        <v>0</v>
      </c>
      <c r="AQ24" s="47">
        <f t="shared" si="23"/>
        <v>0.8</v>
      </c>
      <c r="AR24" s="47">
        <f t="shared" si="24"/>
        <v>0.23529411764705885</v>
      </c>
      <c r="AS24" s="47">
        <f t="shared" si="25"/>
        <v>0.8</v>
      </c>
      <c r="AT24" s="47">
        <f t="shared" si="26"/>
        <v>0.2</v>
      </c>
      <c r="AU24" s="47">
        <f t="shared" si="27"/>
        <v>20.399999999999999</v>
      </c>
      <c r="AV24" s="47">
        <f t="shared" si="28"/>
        <v>0.34113712374581939</v>
      </c>
      <c r="AW24" s="47">
        <f t="shared" si="29"/>
        <v>28.2</v>
      </c>
      <c r="AX24" s="47">
        <f t="shared" si="30"/>
        <v>0.62821782178217822</v>
      </c>
      <c r="AZ24" s="16"/>
      <c r="BA24" s="16"/>
      <c r="BB24" s="16"/>
      <c r="BC24" s="16"/>
      <c r="BD24" s="29"/>
      <c r="BE24" s="16"/>
      <c r="BF24" s="16"/>
    </row>
    <row r="25" spans="1:58" ht="76.5">
      <c r="A25" s="26" t="s">
        <v>194</v>
      </c>
      <c r="B25" s="27" t="s">
        <v>117</v>
      </c>
      <c r="C25" s="27" t="s">
        <v>6</v>
      </c>
      <c r="D25" s="27" t="s">
        <v>17</v>
      </c>
      <c r="E25" s="27" t="s">
        <v>118</v>
      </c>
      <c r="F25" s="28">
        <f t="shared" si="2"/>
        <v>10</v>
      </c>
      <c r="G25" s="47">
        <f t="shared" si="3"/>
        <v>0.26610732000669646</v>
      </c>
      <c r="H25" s="47">
        <f t="shared" si="4"/>
        <v>0.47017330453443923</v>
      </c>
      <c r="I25" s="12">
        <v>13</v>
      </c>
      <c r="J25" s="12">
        <v>2.9</v>
      </c>
      <c r="K25" s="12">
        <v>0.3</v>
      </c>
      <c r="L25" s="12">
        <v>2.6</v>
      </c>
      <c r="M25" s="12">
        <v>0.35</v>
      </c>
      <c r="N25" s="12">
        <v>0</v>
      </c>
      <c r="O25" s="12">
        <v>1</v>
      </c>
      <c r="P25" s="12">
        <v>4</v>
      </c>
      <c r="Q25" s="55"/>
      <c r="R25" s="12">
        <v>0</v>
      </c>
      <c r="S25" s="12">
        <v>3</v>
      </c>
      <c r="T25" s="12">
        <v>0</v>
      </c>
      <c r="U25" s="12">
        <v>2</v>
      </c>
      <c r="V25" s="12">
        <v>7</v>
      </c>
      <c r="W25" s="12">
        <v>0</v>
      </c>
      <c r="X25" s="12">
        <v>2</v>
      </c>
      <c r="Y25" s="61">
        <f t="shared" si="5"/>
        <v>0.10344827586206896</v>
      </c>
      <c r="Z25" s="47">
        <f t="shared" si="6"/>
        <v>0.20689655172413793</v>
      </c>
      <c r="AA25" s="47">
        <f t="shared" si="7"/>
        <v>0.89655172413793105</v>
      </c>
      <c r="AB25" s="47">
        <f t="shared" si="8"/>
        <v>0.89655172413793105</v>
      </c>
      <c r="AC25" s="47">
        <f t="shared" si="9"/>
        <v>0.12068965517241378</v>
      </c>
      <c r="AD25" s="47">
        <f t="shared" si="10"/>
        <v>0.19209770114942529</v>
      </c>
      <c r="AE25" s="47">
        <f t="shared" si="11"/>
        <v>0</v>
      </c>
      <c r="AF25" s="47">
        <f t="shared" si="12"/>
        <v>0</v>
      </c>
      <c r="AG25" s="47">
        <f t="shared" si="13"/>
        <v>0.34482758620689657</v>
      </c>
      <c r="AH25" s="47">
        <f t="shared" si="14"/>
        <v>0.15517241379310345</v>
      </c>
      <c r="AI25" s="47">
        <f t="shared" si="15"/>
        <v>1.3793103448275863</v>
      </c>
      <c r="AJ25" s="47">
        <f t="shared" si="16"/>
        <v>0.18702513150204561</v>
      </c>
      <c r="AK25" s="47">
        <f t="shared" si="17"/>
        <v>0</v>
      </c>
      <c r="AL25" s="47">
        <f t="shared" si="18"/>
        <v>0</v>
      </c>
      <c r="AM25" s="47">
        <f t="shared" si="19"/>
        <v>1.0344827586206897</v>
      </c>
      <c r="AN25" s="47">
        <f t="shared" si="20"/>
        <v>1</v>
      </c>
      <c r="AO25" s="47">
        <f t="shared" si="21"/>
        <v>0</v>
      </c>
      <c r="AP25" s="47">
        <f t="shared" si="22"/>
        <v>0</v>
      </c>
      <c r="AQ25" s="47">
        <f t="shared" si="23"/>
        <v>0.68965517241379315</v>
      </c>
      <c r="AR25" s="47">
        <f t="shared" si="24"/>
        <v>0.20283975659229211</v>
      </c>
      <c r="AS25" s="47">
        <f t="shared" si="25"/>
        <v>2.4137931034482758</v>
      </c>
      <c r="AT25" s="47">
        <f t="shared" si="26"/>
        <v>0.60344827586206895</v>
      </c>
      <c r="AU25" s="47">
        <f t="shared" si="27"/>
        <v>0</v>
      </c>
      <c r="AV25" s="47">
        <f t="shared" si="28"/>
        <v>0</v>
      </c>
      <c r="AW25" s="47">
        <f t="shared" si="29"/>
        <v>0.68965517241379315</v>
      </c>
      <c r="AX25" s="47">
        <f t="shared" si="30"/>
        <v>1.5363605326049849E-2</v>
      </c>
      <c r="AZ25" s="16"/>
      <c r="BA25" s="16"/>
      <c r="BB25" s="16"/>
      <c r="BC25" s="16"/>
      <c r="BD25" s="29"/>
      <c r="BE25" s="16"/>
      <c r="BF25" s="16"/>
    </row>
    <row r="26" spans="1:58" ht="63.75">
      <c r="A26" s="33" t="s">
        <v>199</v>
      </c>
      <c r="B26" s="34" t="s">
        <v>166</v>
      </c>
      <c r="C26" s="34" t="s">
        <v>6</v>
      </c>
      <c r="D26" s="34" t="s">
        <v>4</v>
      </c>
      <c r="E26" s="34" t="s">
        <v>167</v>
      </c>
      <c r="F26" s="28">
        <f t="shared" si="2"/>
        <v>11</v>
      </c>
      <c r="G26" s="47">
        <f t="shared" si="3"/>
        <v>0.26281633767648638</v>
      </c>
      <c r="H26" s="47">
        <f t="shared" si="4"/>
        <v>0.46435861278781465</v>
      </c>
      <c r="I26" s="12">
        <v>9</v>
      </c>
      <c r="J26" s="12">
        <v>8</v>
      </c>
      <c r="K26" s="12">
        <v>0</v>
      </c>
      <c r="L26" s="12">
        <v>5.5</v>
      </c>
      <c r="M26" s="12">
        <v>0</v>
      </c>
      <c r="N26" s="12">
        <v>0</v>
      </c>
      <c r="O26" s="12">
        <v>4</v>
      </c>
      <c r="P26" s="12">
        <v>59</v>
      </c>
      <c r="Q26" s="54"/>
      <c r="R26" s="63">
        <v>849000</v>
      </c>
      <c r="S26" s="12">
        <v>3</v>
      </c>
      <c r="T26" s="12">
        <v>4</v>
      </c>
      <c r="U26" s="12">
        <v>0</v>
      </c>
      <c r="V26" s="12">
        <v>12</v>
      </c>
      <c r="W26" s="12">
        <v>0</v>
      </c>
      <c r="X26" s="12">
        <v>115</v>
      </c>
      <c r="Y26" s="61">
        <f t="shared" si="5"/>
        <v>0</v>
      </c>
      <c r="Z26" s="47">
        <f t="shared" si="6"/>
        <v>0</v>
      </c>
      <c r="AA26" s="47">
        <f t="shared" si="7"/>
        <v>0.6875</v>
      </c>
      <c r="AB26" s="47">
        <f t="shared" si="8"/>
        <v>0.6875</v>
      </c>
      <c r="AC26" s="47">
        <f t="shared" si="9"/>
        <v>0</v>
      </c>
      <c r="AD26" s="47">
        <f t="shared" si="10"/>
        <v>0</v>
      </c>
      <c r="AE26" s="47">
        <f t="shared" si="11"/>
        <v>0</v>
      </c>
      <c r="AF26" s="47">
        <f t="shared" si="12"/>
        <v>0</v>
      </c>
      <c r="AG26" s="47">
        <f t="shared" si="13"/>
        <v>0.5</v>
      </c>
      <c r="AH26" s="47">
        <f t="shared" si="14"/>
        <v>0.22499999999999998</v>
      </c>
      <c r="AI26" s="47">
        <f t="shared" si="15"/>
        <v>7.375</v>
      </c>
      <c r="AJ26" s="47">
        <f t="shared" si="16"/>
        <v>1</v>
      </c>
      <c r="AK26" s="47">
        <f t="shared" si="17"/>
        <v>106125</v>
      </c>
      <c r="AL26" s="47">
        <f t="shared" si="18"/>
        <v>3.7286332188562414E-2</v>
      </c>
      <c r="AM26" s="47">
        <f t="shared" si="19"/>
        <v>0.375</v>
      </c>
      <c r="AN26" s="47">
        <f t="shared" si="20"/>
        <v>0.36249999999999999</v>
      </c>
      <c r="AO26" s="47">
        <f t="shared" si="21"/>
        <v>0.5</v>
      </c>
      <c r="AP26" s="47">
        <f t="shared" si="22"/>
        <v>0.40909090909090906</v>
      </c>
      <c r="AQ26" s="47">
        <f t="shared" si="23"/>
        <v>0</v>
      </c>
      <c r="AR26" s="47">
        <f t="shared" si="24"/>
        <v>0</v>
      </c>
      <c r="AS26" s="47">
        <f t="shared" si="25"/>
        <v>1.5</v>
      </c>
      <c r="AT26" s="47">
        <f t="shared" si="26"/>
        <v>0.375</v>
      </c>
      <c r="AU26" s="47">
        <f t="shared" si="27"/>
        <v>0</v>
      </c>
      <c r="AV26" s="47">
        <f t="shared" si="28"/>
        <v>0</v>
      </c>
      <c r="AW26" s="47">
        <f t="shared" si="29"/>
        <v>14.375</v>
      </c>
      <c r="AX26" s="47">
        <f t="shared" si="30"/>
        <v>0.32023514851485152</v>
      </c>
      <c r="AZ26" s="16"/>
      <c r="BA26" s="16"/>
      <c r="BB26" s="16"/>
      <c r="BC26" s="16"/>
      <c r="BD26" s="29"/>
      <c r="BE26" s="16"/>
      <c r="BF26" s="16"/>
    </row>
    <row r="27" spans="1:58" ht="76.5">
      <c r="A27" s="26" t="s">
        <v>192</v>
      </c>
      <c r="B27" s="27" t="s">
        <v>97</v>
      </c>
      <c r="C27" s="27" t="s">
        <v>6</v>
      </c>
      <c r="D27" s="27" t="s">
        <v>32</v>
      </c>
      <c r="E27" s="27" t="s">
        <v>98</v>
      </c>
      <c r="F27" s="28">
        <f t="shared" si="2"/>
        <v>12</v>
      </c>
      <c r="G27" s="47">
        <f t="shared" si="3"/>
        <v>0.25905542923713926</v>
      </c>
      <c r="H27" s="47">
        <f t="shared" si="4"/>
        <v>0.45771362929418208</v>
      </c>
      <c r="I27" s="12">
        <v>10</v>
      </c>
      <c r="J27" s="12">
        <v>6</v>
      </c>
      <c r="K27" s="12">
        <v>0.5</v>
      </c>
      <c r="L27" s="12">
        <v>5</v>
      </c>
      <c r="M27" s="12">
        <v>0.25</v>
      </c>
      <c r="N27" s="12">
        <v>0</v>
      </c>
      <c r="O27" s="12">
        <v>2</v>
      </c>
      <c r="P27" s="12">
        <v>8</v>
      </c>
      <c r="Q27" s="48"/>
      <c r="R27" s="63">
        <v>108633</v>
      </c>
      <c r="S27" s="12">
        <v>2</v>
      </c>
      <c r="T27" s="12">
        <v>6</v>
      </c>
      <c r="U27" s="12">
        <v>0</v>
      </c>
      <c r="V27" s="12">
        <v>4</v>
      </c>
      <c r="W27" s="12">
        <v>0</v>
      </c>
      <c r="X27" s="12">
        <v>177</v>
      </c>
      <c r="Y27" s="61">
        <f t="shared" si="5"/>
        <v>8.3333333333333329E-2</v>
      </c>
      <c r="Z27" s="47">
        <f t="shared" si="6"/>
        <v>0.16666666666666666</v>
      </c>
      <c r="AA27" s="47">
        <f t="shared" si="7"/>
        <v>0.83333333333333337</v>
      </c>
      <c r="AB27" s="47">
        <f t="shared" si="8"/>
        <v>0.83333333333333337</v>
      </c>
      <c r="AC27" s="47">
        <f t="shared" si="9"/>
        <v>4.1666666666666664E-2</v>
      </c>
      <c r="AD27" s="47">
        <f t="shared" si="10"/>
        <v>6.6319444444444445E-2</v>
      </c>
      <c r="AE27" s="47">
        <f t="shared" si="11"/>
        <v>0</v>
      </c>
      <c r="AF27" s="47">
        <f t="shared" si="12"/>
        <v>0</v>
      </c>
      <c r="AG27" s="47">
        <f t="shared" si="13"/>
        <v>0.33333333333333331</v>
      </c>
      <c r="AH27" s="47">
        <f t="shared" si="14"/>
        <v>0.15</v>
      </c>
      <c r="AI27" s="47">
        <f t="shared" si="15"/>
        <v>1.3333333333333333</v>
      </c>
      <c r="AJ27" s="47">
        <f t="shared" si="16"/>
        <v>0.1807909604519774</v>
      </c>
      <c r="AK27" s="47">
        <f t="shared" si="17"/>
        <v>18105.5</v>
      </c>
      <c r="AL27" s="47">
        <f t="shared" si="18"/>
        <v>6.3612502938988633E-3</v>
      </c>
      <c r="AM27" s="47">
        <f t="shared" si="19"/>
        <v>0.33333333333333331</v>
      </c>
      <c r="AN27" s="47">
        <f t="shared" si="20"/>
        <v>0.32222222222222219</v>
      </c>
      <c r="AO27" s="47">
        <f t="shared" si="21"/>
        <v>1</v>
      </c>
      <c r="AP27" s="47">
        <f t="shared" si="22"/>
        <v>0.81818181818181812</v>
      </c>
      <c r="AQ27" s="47">
        <f t="shared" si="23"/>
        <v>0</v>
      </c>
      <c r="AR27" s="47">
        <f t="shared" si="24"/>
        <v>0</v>
      </c>
      <c r="AS27" s="47">
        <f t="shared" si="25"/>
        <v>0.66666666666666663</v>
      </c>
      <c r="AT27" s="47">
        <f t="shared" si="26"/>
        <v>0.16666666666666666</v>
      </c>
      <c r="AU27" s="47">
        <f t="shared" si="27"/>
        <v>0</v>
      </c>
      <c r="AV27" s="47">
        <f t="shared" si="28"/>
        <v>0</v>
      </c>
      <c r="AW27" s="47">
        <f t="shared" si="29"/>
        <v>29.5</v>
      </c>
      <c r="AX27" s="47">
        <f t="shared" si="30"/>
        <v>0.65717821782178221</v>
      </c>
      <c r="AZ27" s="16"/>
      <c r="BA27" s="16"/>
      <c r="BB27" s="16"/>
      <c r="BC27" s="16"/>
      <c r="BD27" s="29"/>
      <c r="BE27" s="16"/>
      <c r="BF27" s="16"/>
    </row>
    <row r="28" spans="1:58" ht="51">
      <c r="A28" s="26" t="s">
        <v>197</v>
      </c>
      <c r="B28" s="27" t="s">
        <v>134</v>
      </c>
      <c r="C28" s="27" t="s">
        <v>6</v>
      </c>
      <c r="D28" s="27" t="s">
        <v>4</v>
      </c>
      <c r="E28" s="27" t="s">
        <v>135</v>
      </c>
      <c r="F28" s="28">
        <f t="shared" si="2"/>
        <v>13</v>
      </c>
      <c r="G28" s="47">
        <f t="shared" si="3"/>
        <v>0.25273069642373375</v>
      </c>
      <c r="H28" s="47">
        <f t="shared" si="4"/>
        <v>0.44653873742310751</v>
      </c>
      <c r="I28" s="12">
        <v>20</v>
      </c>
      <c r="J28" s="12">
        <v>13.45</v>
      </c>
      <c r="K28" s="12">
        <v>0.45</v>
      </c>
      <c r="L28" s="12">
        <v>13.2</v>
      </c>
      <c r="M28" s="12">
        <v>1.7</v>
      </c>
      <c r="N28" s="12">
        <v>1</v>
      </c>
      <c r="O28" s="12">
        <v>9</v>
      </c>
      <c r="P28" s="12">
        <v>24</v>
      </c>
      <c r="Q28" s="59"/>
      <c r="R28" s="63">
        <v>5725051</v>
      </c>
      <c r="S28" s="12">
        <v>0</v>
      </c>
      <c r="T28" s="12">
        <v>3</v>
      </c>
      <c r="U28" s="12">
        <v>4</v>
      </c>
      <c r="V28" s="12">
        <v>14</v>
      </c>
      <c r="W28" s="12">
        <v>54</v>
      </c>
      <c r="X28" s="12">
        <v>272</v>
      </c>
      <c r="Y28" s="61">
        <f t="shared" si="5"/>
        <v>3.3457249070631974E-2</v>
      </c>
      <c r="Z28" s="47">
        <f t="shared" si="6"/>
        <v>6.6914498141263948E-2</v>
      </c>
      <c r="AA28" s="47">
        <f t="shared" si="7"/>
        <v>0.98141263940520451</v>
      </c>
      <c r="AB28" s="47">
        <f t="shared" si="8"/>
        <v>0.98141263940520451</v>
      </c>
      <c r="AC28" s="47">
        <f t="shared" si="9"/>
        <v>0.12639405204460966</v>
      </c>
      <c r="AD28" s="47">
        <f t="shared" si="10"/>
        <v>0.20117719950433705</v>
      </c>
      <c r="AE28" s="47">
        <f t="shared" si="11"/>
        <v>7.434944237918216E-2</v>
      </c>
      <c r="AF28" s="47">
        <f t="shared" si="12"/>
        <v>0.29553903345724908</v>
      </c>
      <c r="AG28" s="47">
        <f t="shared" si="13"/>
        <v>0.66914498141263945</v>
      </c>
      <c r="AH28" s="47">
        <f t="shared" si="14"/>
        <v>0.30111524163568776</v>
      </c>
      <c r="AI28" s="47">
        <f t="shared" si="15"/>
        <v>1.7843866171003719</v>
      </c>
      <c r="AJ28" s="47">
        <f t="shared" si="16"/>
        <v>0.24195072774242332</v>
      </c>
      <c r="AK28" s="47">
        <f t="shared" si="17"/>
        <v>425654.3494423792</v>
      </c>
      <c r="AL28" s="47">
        <f t="shared" si="18"/>
        <v>0.14955090196292087</v>
      </c>
      <c r="AM28" s="47">
        <f t="shared" si="19"/>
        <v>0</v>
      </c>
      <c r="AN28" s="47">
        <f t="shared" si="20"/>
        <v>0</v>
      </c>
      <c r="AO28" s="47">
        <f t="shared" si="21"/>
        <v>0.22304832713754649</v>
      </c>
      <c r="AP28" s="47">
        <f t="shared" si="22"/>
        <v>0.18249408583981075</v>
      </c>
      <c r="AQ28" s="47">
        <f t="shared" si="23"/>
        <v>0.29739776951672864</v>
      </c>
      <c r="AR28" s="47">
        <f t="shared" si="24"/>
        <v>8.7469932210802542E-2</v>
      </c>
      <c r="AS28" s="47">
        <f t="shared" si="25"/>
        <v>1.0408921933085502</v>
      </c>
      <c r="AT28" s="47">
        <f t="shared" si="26"/>
        <v>0.26022304832713755</v>
      </c>
      <c r="AU28" s="47">
        <f t="shared" si="27"/>
        <v>4.0148698884758369</v>
      </c>
      <c r="AV28" s="47">
        <f t="shared" si="28"/>
        <v>6.7138292449428719E-2</v>
      </c>
      <c r="AW28" s="47">
        <f t="shared" si="29"/>
        <v>20.223048327137548</v>
      </c>
      <c r="AX28" s="47">
        <f t="shared" si="30"/>
        <v>0.45051345283227212</v>
      </c>
      <c r="AZ28" s="16"/>
      <c r="BA28" s="16"/>
      <c r="BB28" s="16"/>
      <c r="BC28" s="16"/>
      <c r="BD28" s="29"/>
      <c r="BE28" s="16"/>
      <c r="BF28" s="16"/>
    </row>
    <row r="29" spans="1:58" ht="63.75">
      <c r="A29" s="26" t="s">
        <v>184</v>
      </c>
      <c r="B29" s="27" t="s">
        <v>21</v>
      </c>
      <c r="C29" s="27" t="s">
        <v>6</v>
      </c>
      <c r="D29" s="27" t="s">
        <v>4</v>
      </c>
      <c r="E29" s="27" t="s">
        <v>22</v>
      </c>
      <c r="F29" s="28">
        <f t="shared" si="2"/>
        <v>14</v>
      </c>
      <c r="G29" s="47">
        <f t="shared" si="3"/>
        <v>0.24706444809756839</v>
      </c>
      <c r="H29" s="47">
        <f t="shared" si="4"/>
        <v>0.43652729279332864</v>
      </c>
      <c r="I29" s="12">
        <v>8</v>
      </c>
      <c r="J29" s="12">
        <v>2.75</v>
      </c>
      <c r="K29" s="12">
        <v>0</v>
      </c>
      <c r="L29" s="12">
        <v>2.75</v>
      </c>
      <c r="M29" s="12">
        <v>0</v>
      </c>
      <c r="N29" s="12">
        <v>0</v>
      </c>
      <c r="O29" s="12">
        <v>1</v>
      </c>
      <c r="P29" s="12">
        <v>0</v>
      </c>
      <c r="Q29" s="48"/>
      <c r="R29" s="12">
        <v>1487860.32</v>
      </c>
      <c r="S29" s="12">
        <v>2</v>
      </c>
      <c r="T29" s="12">
        <v>0</v>
      </c>
      <c r="U29" s="12">
        <v>4</v>
      </c>
      <c r="V29" s="12">
        <v>8</v>
      </c>
      <c r="W29" s="12">
        <v>0</v>
      </c>
      <c r="X29" s="12">
        <v>0</v>
      </c>
      <c r="Y29" s="61">
        <f t="shared" si="5"/>
        <v>0</v>
      </c>
      <c r="Z29" s="47">
        <f t="shared" si="6"/>
        <v>0</v>
      </c>
      <c r="AA29" s="47">
        <f t="shared" si="7"/>
        <v>1</v>
      </c>
      <c r="AB29" s="47">
        <f t="shared" si="8"/>
        <v>1</v>
      </c>
      <c r="AC29" s="47">
        <f t="shared" si="9"/>
        <v>0</v>
      </c>
      <c r="AD29" s="47">
        <f t="shared" si="10"/>
        <v>0</v>
      </c>
      <c r="AE29" s="47">
        <f t="shared" si="11"/>
        <v>0</v>
      </c>
      <c r="AF29" s="47">
        <f t="shared" si="12"/>
        <v>0</v>
      </c>
      <c r="AG29" s="47">
        <f t="shared" si="13"/>
        <v>0.36363636363636365</v>
      </c>
      <c r="AH29" s="47">
        <f t="shared" si="14"/>
        <v>0.16363636363636364</v>
      </c>
      <c r="AI29" s="47">
        <f t="shared" si="15"/>
        <v>0</v>
      </c>
      <c r="AJ29" s="47">
        <f t="shared" si="16"/>
        <v>0</v>
      </c>
      <c r="AK29" s="47">
        <f t="shared" si="17"/>
        <v>541040.11636363633</v>
      </c>
      <c r="AL29" s="47">
        <f t="shared" si="18"/>
        <v>0.19009094469797888</v>
      </c>
      <c r="AM29" s="47">
        <f t="shared" si="19"/>
        <v>0.72727272727272729</v>
      </c>
      <c r="AN29" s="47">
        <f t="shared" si="20"/>
        <v>0.70303030303030301</v>
      </c>
      <c r="AO29" s="47">
        <f t="shared" si="21"/>
        <v>0</v>
      </c>
      <c r="AP29" s="47">
        <f t="shared" si="22"/>
        <v>0</v>
      </c>
      <c r="AQ29" s="47">
        <f t="shared" si="23"/>
        <v>1.4545454545454546</v>
      </c>
      <c r="AR29" s="47">
        <f t="shared" si="24"/>
        <v>0.42780748663101609</v>
      </c>
      <c r="AS29" s="47">
        <f t="shared" si="25"/>
        <v>2.9090909090909092</v>
      </c>
      <c r="AT29" s="47">
        <f t="shared" si="26"/>
        <v>0.72727272727272729</v>
      </c>
      <c r="AU29" s="47">
        <f t="shared" si="27"/>
        <v>0</v>
      </c>
      <c r="AV29" s="47">
        <f t="shared" si="28"/>
        <v>0</v>
      </c>
      <c r="AW29" s="47">
        <f t="shared" si="29"/>
        <v>0</v>
      </c>
      <c r="AX29" s="47">
        <f t="shared" si="30"/>
        <v>0</v>
      </c>
      <c r="AZ29" s="16"/>
      <c r="BA29" s="16"/>
      <c r="BB29" s="16"/>
      <c r="BC29" s="16"/>
      <c r="BD29" s="29"/>
      <c r="BE29" s="16"/>
      <c r="BF29" s="16"/>
    </row>
    <row r="30" spans="1:58" ht="89.25">
      <c r="A30" s="26" t="s">
        <v>196</v>
      </c>
      <c r="B30" s="27" t="s">
        <v>129</v>
      </c>
      <c r="C30" s="27" t="s">
        <v>6</v>
      </c>
      <c r="D30" s="27" t="s">
        <v>32</v>
      </c>
      <c r="E30" s="27" t="s">
        <v>261</v>
      </c>
      <c r="F30" s="28">
        <f t="shared" si="2"/>
        <v>15</v>
      </c>
      <c r="G30" s="47">
        <f t="shared" si="3"/>
        <v>0.24206378546309068</v>
      </c>
      <c r="H30" s="47">
        <f t="shared" si="4"/>
        <v>0.42769184221025142</v>
      </c>
      <c r="I30" s="12">
        <v>16</v>
      </c>
      <c r="J30" s="12">
        <v>9.0500000000000007</v>
      </c>
      <c r="K30" s="12">
        <v>2.5</v>
      </c>
      <c r="L30" s="12">
        <v>6.8</v>
      </c>
      <c r="M30" s="12">
        <v>1.1499999999999999</v>
      </c>
      <c r="N30" s="12"/>
      <c r="O30" s="12">
        <v>2</v>
      </c>
      <c r="P30" s="12">
        <v>12</v>
      </c>
      <c r="Q30" s="56"/>
      <c r="R30" s="12">
        <v>0</v>
      </c>
      <c r="S30" s="12">
        <v>0</v>
      </c>
      <c r="T30" s="12">
        <v>6</v>
      </c>
      <c r="U30" s="12">
        <v>2</v>
      </c>
      <c r="V30" s="12">
        <v>16</v>
      </c>
      <c r="W30" s="12">
        <v>21</v>
      </c>
      <c r="X30" s="12">
        <v>111</v>
      </c>
      <c r="Y30" s="61">
        <f t="shared" si="5"/>
        <v>0.27624309392265189</v>
      </c>
      <c r="Z30" s="47">
        <f t="shared" si="6"/>
        <v>0.55248618784530379</v>
      </c>
      <c r="AA30" s="47">
        <f t="shared" si="7"/>
        <v>0.75138121546961323</v>
      </c>
      <c r="AB30" s="47">
        <f t="shared" si="8"/>
        <v>0.75138121546961323</v>
      </c>
      <c r="AC30" s="47">
        <f t="shared" si="9"/>
        <v>0.12707182320441987</v>
      </c>
      <c r="AD30" s="47">
        <f t="shared" si="10"/>
        <v>0.20225598526703495</v>
      </c>
      <c r="AE30" s="47">
        <f t="shared" si="11"/>
        <v>0</v>
      </c>
      <c r="AF30" s="47">
        <f t="shared" si="12"/>
        <v>0</v>
      </c>
      <c r="AG30" s="47">
        <f t="shared" si="13"/>
        <v>0.22099447513812154</v>
      </c>
      <c r="AH30" s="47">
        <f t="shared" si="14"/>
        <v>9.9447513812154692E-2</v>
      </c>
      <c r="AI30" s="47">
        <f t="shared" si="15"/>
        <v>1.3259668508287292</v>
      </c>
      <c r="AJ30" s="47">
        <f t="shared" si="16"/>
        <v>0.17979211536660736</v>
      </c>
      <c r="AK30" s="47">
        <f t="shared" si="17"/>
        <v>0</v>
      </c>
      <c r="AL30" s="47">
        <f t="shared" si="18"/>
        <v>0</v>
      </c>
      <c r="AM30" s="47">
        <f t="shared" si="19"/>
        <v>0</v>
      </c>
      <c r="AN30" s="47">
        <f t="shared" si="20"/>
        <v>0</v>
      </c>
      <c r="AO30" s="47">
        <f t="shared" si="21"/>
        <v>0.66298342541436461</v>
      </c>
      <c r="AP30" s="47">
        <f t="shared" si="22"/>
        <v>0.5424409844299346</v>
      </c>
      <c r="AQ30" s="47">
        <f t="shared" si="23"/>
        <v>0.22099447513812154</v>
      </c>
      <c r="AR30" s="47">
        <f t="shared" si="24"/>
        <v>6.4998375040623987E-2</v>
      </c>
      <c r="AS30" s="47">
        <f t="shared" si="25"/>
        <v>1.7679558011049723</v>
      </c>
      <c r="AT30" s="47">
        <f t="shared" si="26"/>
        <v>0.44198895027624308</v>
      </c>
      <c r="AU30" s="47">
        <f t="shared" si="27"/>
        <v>2.3204419889502761</v>
      </c>
      <c r="AV30" s="47">
        <f t="shared" si="28"/>
        <v>3.8803377741643413E-2</v>
      </c>
      <c r="AW30" s="47">
        <f t="shared" si="29"/>
        <v>12.265193370165745</v>
      </c>
      <c r="AX30" s="47">
        <f t="shared" si="30"/>
        <v>0.2732345057710191</v>
      </c>
      <c r="AZ30" s="16"/>
      <c r="BA30" s="16"/>
      <c r="BB30" s="16"/>
      <c r="BC30" s="16"/>
      <c r="BD30" s="29"/>
      <c r="BE30" s="16"/>
      <c r="BF30" s="16"/>
    </row>
    <row r="31" spans="1:58" ht="63.75">
      <c r="A31" s="26" t="s">
        <v>190</v>
      </c>
      <c r="B31" s="27" t="s">
        <v>81</v>
      </c>
      <c r="C31" s="27" t="s">
        <v>6</v>
      </c>
      <c r="D31" s="27" t="s">
        <v>32</v>
      </c>
      <c r="E31" s="27" t="s">
        <v>269</v>
      </c>
      <c r="F31" s="28">
        <f t="shared" si="2"/>
        <v>16</v>
      </c>
      <c r="G31" s="47">
        <f t="shared" si="3"/>
        <v>0.2411537441393245</v>
      </c>
      <c r="H31" s="47">
        <f t="shared" si="4"/>
        <v>0.42608393027288993</v>
      </c>
      <c r="I31" s="12">
        <v>12</v>
      </c>
      <c r="J31" s="12">
        <v>6</v>
      </c>
      <c r="K31" s="12">
        <v>0.5</v>
      </c>
      <c r="L31" s="12">
        <v>6</v>
      </c>
      <c r="M31" s="12">
        <v>0</v>
      </c>
      <c r="N31" s="12">
        <v>1</v>
      </c>
      <c r="O31" s="12">
        <v>2</v>
      </c>
      <c r="P31" s="12">
        <v>24</v>
      </c>
      <c r="Q31" s="48"/>
      <c r="R31" s="63">
        <v>200000</v>
      </c>
      <c r="S31" s="12">
        <v>0</v>
      </c>
      <c r="T31" s="12">
        <v>3</v>
      </c>
      <c r="U31" s="12">
        <v>0</v>
      </c>
      <c r="V31" s="12">
        <v>4</v>
      </c>
      <c r="W31" s="12">
        <v>0</v>
      </c>
      <c r="X31" s="12">
        <v>7</v>
      </c>
      <c r="Y31" s="61">
        <f t="shared" si="5"/>
        <v>8.3333333333333329E-2</v>
      </c>
      <c r="Z31" s="47">
        <f t="shared" si="6"/>
        <v>0.16666666666666666</v>
      </c>
      <c r="AA31" s="47">
        <f t="shared" si="7"/>
        <v>1</v>
      </c>
      <c r="AB31" s="47">
        <f t="shared" si="8"/>
        <v>1</v>
      </c>
      <c r="AC31" s="47">
        <f t="shared" si="9"/>
        <v>0</v>
      </c>
      <c r="AD31" s="47">
        <f t="shared" si="10"/>
        <v>0</v>
      </c>
      <c r="AE31" s="47">
        <f t="shared" si="11"/>
        <v>0.16666666666666666</v>
      </c>
      <c r="AF31" s="47">
        <f t="shared" si="12"/>
        <v>0.66249999999999998</v>
      </c>
      <c r="AG31" s="47">
        <f t="shared" si="13"/>
        <v>0.33333333333333331</v>
      </c>
      <c r="AH31" s="47">
        <f t="shared" si="14"/>
        <v>0.15</v>
      </c>
      <c r="AI31" s="47">
        <f t="shared" si="15"/>
        <v>4</v>
      </c>
      <c r="AJ31" s="47">
        <f t="shared" si="16"/>
        <v>0.5423728813559322</v>
      </c>
      <c r="AK31" s="47">
        <f t="shared" si="17"/>
        <v>33333.333333333336</v>
      </c>
      <c r="AL31" s="47">
        <f t="shared" si="18"/>
        <v>1.1711451021142495E-2</v>
      </c>
      <c r="AM31" s="47">
        <f t="shared" si="19"/>
        <v>0</v>
      </c>
      <c r="AN31" s="47">
        <f t="shared" si="20"/>
        <v>0</v>
      </c>
      <c r="AO31" s="47">
        <f t="shared" si="21"/>
        <v>0.5</v>
      </c>
      <c r="AP31" s="47">
        <f t="shared" si="22"/>
        <v>0.40909090909090906</v>
      </c>
      <c r="AQ31" s="47">
        <f t="shared" si="23"/>
        <v>0</v>
      </c>
      <c r="AR31" s="47">
        <f t="shared" si="24"/>
        <v>0</v>
      </c>
      <c r="AS31" s="47">
        <f t="shared" si="25"/>
        <v>0.66666666666666663</v>
      </c>
      <c r="AT31" s="47">
        <f t="shared" si="26"/>
        <v>0.16666666666666666</v>
      </c>
      <c r="AU31" s="47">
        <f t="shared" si="27"/>
        <v>0</v>
      </c>
      <c r="AV31" s="47">
        <f t="shared" si="28"/>
        <v>0</v>
      </c>
      <c r="AW31" s="47">
        <f t="shared" si="29"/>
        <v>1.1666666666666667</v>
      </c>
      <c r="AX31" s="47">
        <f t="shared" si="30"/>
        <v>2.5990099009900992E-2</v>
      </c>
      <c r="AZ31" s="16"/>
      <c r="BA31" s="16"/>
      <c r="BB31" s="16"/>
      <c r="BC31" s="16"/>
      <c r="BD31" s="29"/>
      <c r="BE31" s="16"/>
      <c r="BF31" s="16"/>
    </row>
    <row r="32" spans="1:58" ht="51">
      <c r="A32" s="26" t="s">
        <v>197</v>
      </c>
      <c r="B32" s="27" t="s">
        <v>7</v>
      </c>
      <c r="C32" s="27" t="s">
        <v>6</v>
      </c>
      <c r="D32" s="27" t="s">
        <v>4</v>
      </c>
      <c r="E32" s="27" t="s">
        <v>8</v>
      </c>
      <c r="F32" s="28">
        <f t="shared" si="2"/>
        <v>17</v>
      </c>
      <c r="G32" s="47">
        <f t="shared" si="3"/>
        <v>0.23052992799279926</v>
      </c>
      <c r="H32" s="47">
        <f t="shared" si="4"/>
        <v>0.40731317738923228</v>
      </c>
      <c r="I32" s="12">
        <v>7</v>
      </c>
      <c r="J32" s="12">
        <v>5</v>
      </c>
      <c r="K32" s="12">
        <v>0</v>
      </c>
      <c r="L32" s="12">
        <v>5</v>
      </c>
      <c r="M32" s="12"/>
      <c r="N32" s="12">
        <v>0.75</v>
      </c>
      <c r="O32" s="12">
        <v>4</v>
      </c>
      <c r="P32" s="12">
        <v>0</v>
      </c>
      <c r="Q32" s="48"/>
      <c r="R32" s="63">
        <v>0</v>
      </c>
      <c r="S32" s="4"/>
      <c r="T32" s="12">
        <v>2</v>
      </c>
      <c r="U32" s="12">
        <v>0</v>
      </c>
      <c r="V32" s="12">
        <v>14</v>
      </c>
      <c r="W32" s="4">
        <v>0</v>
      </c>
      <c r="X32" s="12">
        <v>3</v>
      </c>
      <c r="Y32" s="61">
        <f t="shared" si="5"/>
        <v>0</v>
      </c>
      <c r="Z32" s="47">
        <f t="shared" si="6"/>
        <v>0</v>
      </c>
      <c r="AA32" s="47">
        <f t="shared" si="7"/>
        <v>1</v>
      </c>
      <c r="AB32" s="47">
        <f t="shared" si="8"/>
        <v>1</v>
      </c>
      <c r="AC32" s="47">
        <f t="shared" si="9"/>
        <v>0</v>
      </c>
      <c r="AD32" s="47">
        <f t="shared" si="10"/>
        <v>0</v>
      </c>
      <c r="AE32" s="47">
        <f t="shared" si="11"/>
        <v>0.15</v>
      </c>
      <c r="AF32" s="47">
        <f t="shared" si="12"/>
        <v>0.59624999999999995</v>
      </c>
      <c r="AG32" s="47">
        <f t="shared" si="13"/>
        <v>0.8</v>
      </c>
      <c r="AH32" s="47">
        <f t="shared" si="14"/>
        <v>0.36</v>
      </c>
      <c r="AI32" s="47">
        <f t="shared" si="15"/>
        <v>0</v>
      </c>
      <c r="AJ32" s="47">
        <f t="shared" si="16"/>
        <v>0</v>
      </c>
      <c r="AK32" s="47">
        <f t="shared" si="17"/>
        <v>0</v>
      </c>
      <c r="AL32" s="47">
        <f t="shared" si="18"/>
        <v>0</v>
      </c>
      <c r="AM32" s="47">
        <f t="shared" si="19"/>
        <v>0</v>
      </c>
      <c r="AN32" s="47">
        <f t="shared" si="20"/>
        <v>0</v>
      </c>
      <c r="AO32" s="47">
        <f t="shared" si="21"/>
        <v>0.4</v>
      </c>
      <c r="AP32" s="47">
        <f t="shared" si="22"/>
        <v>0.32727272727272727</v>
      </c>
      <c r="AQ32" s="47">
        <f t="shared" si="23"/>
        <v>0</v>
      </c>
      <c r="AR32" s="47">
        <f t="shared" si="24"/>
        <v>0</v>
      </c>
      <c r="AS32" s="47">
        <f t="shared" si="25"/>
        <v>2.8</v>
      </c>
      <c r="AT32" s="47">
        <f t="shared" si="26"/>
        <v>0.7</v>
      </c>
      <c r="AU32" s="47">
        <f t="shared" si="27"/>
        <v>0</v>
      </c>
      <c r="AV32" s="47">
        <f t="shared" si="28"/>
        <v>0</v>
      </c>
      <c r="AW32" s="47">
        <f t="shared" si="29"/>
        <v>0.6</v>
      </c>
      <c r="AX32" s="47">
        <f t="shared" si="30"/>
        <v>1.3366336633663366E-2</v>
      </c>
      <c r="AZ32" s="16"/>
      <c r="BA32" s="16"/>
      <c r="BB32" s="16"/>
      <c r="BC32" s="16"/>
      <c r="BD32" s="29"/>
      <c r="BE32" s="16"/>
      <c r="BF32" s="16"/>
    </row>
    <row r="33" spans="1:58" ht="76.5">
      <c r="A33" s="26" t="s">
        <v>188</v>
      </c>
      <c r="B33" s="27" t="s">
        <v>58</v>
      </c>
      <c r="C33" s="27" t="s">
        <v>6</v>
      </c>
      <c r="D33" s="27" t="s">
        <v>32</v>
      </c>
      <c r="E33" s="27" t="s">
        <v>59</v>
      </c>
      <c r="F33" s="28">
        <f t="shared" si="2"/>
        <v>18</v>
      </c>
      <c r="G33" s="47">
        <f t="shared" si="3"/>
        <v>0.22895060889750826</v>
      </c>
      <c r="H33" s="47">
        <f t="shared" si="4"/>
        <v>0.40452274803190147</v>
      </c>
      <c r="I33" s="12">
        <v>7</v>
      </c>
      <c r="J33" s="12">
        <v>4.5</v>
      </c>
      <c r="K33" s="12">
        <v>0</v>
      </c>
      <c r="L33" s="12">
        <v>4</v>
      </c>
      <c r="M33" s="12">
        <v>0</v>
      </c>
      <c r="N33" s="12">
        <v>0</v>
      </c>
      <c r="O33" s="12">
        <v>0</v>
      </c>
      <c r="P33" s="12">
        <v>0</v>
      </c>
      <c r="Q33" s="48"/>
      <c r="R33" s="63">
        <v>150000</v>
      </c>
      <c r="S33" s="4"/>
      <c r="T33" s="12">
        <v>5</v>
      </c>
      <c r="U33" s="12"/>
      <c r="V33" s="12">
        <v>3</v>
      </c>
      <c r="W33" s="4"/>
      <c r="X33" s="12">
        <v>202</v>
      </c>
      <c r="Y33" s="61">
        <f t="shared" si="5"/>
        <v>0</v>
      </c>
      <c r="Z33" s="47">
        <f t="shared" si="6"/>
        <v>0</v>
      </c>
      <c r="AA33" s="47">
        <f t="shared" si="7"/>
        <v>0.88888888888888884</v>
      </c>
      <c r="AB33" s="47">
        <f t="shared" si="8"/>
        <v>0.88888888888888884</v>
      </c>
      <c r="AC33" s="47">
        <f t="shared" si="9"/>
        <v>0</v>
      </c>
      <c r="AD33" s="47">
        <f t="shared" si="10"/>
        <v>0</v>
      </c>
      <c r="AE33" s="47">
        <f t="shared" si="11"/>
        <v>0</v>
      </c>
      <c r="AF33" s="47">
        <f t="shared" si="12"/>
        <v>0</v>
      </c>
      <c r="AG33" s="47">
        <f t="shared" si="13"/>
        <v>0</v>
      </c>
      <c r="AH33" s="47">
        <f t="shared" si="14"/>
        <v>0</v>
      </c>
      <c r="AI33" s="47">
        <f t="shared" si="15"/>
        <v>0</v>
      </c>
      <c r="AJ33" s="47">
        <f t="shared" si="16"/>
        <v>0</v>
      </c>
      <c r="AK33" s="47">
        <f t="shared" si="17"/>
        <v>33333.333333333336</v>
      </c>
      <c r="AL33" s="47">
        <f t="shared" si="18"/>
        <v>1.1711451021142495E-2</v>
      </c>
      <c r="AM33" s="47">
        <f t="shared" si="19"/>
        <v>0</v>
      </c>
      <c r="AN33" s="47">
        <f t="shared" si="20"/>
        <v>0</v>
      </c>
      <c r="AO33" s="47">
        <f t="shared" si="21"/>
        <v>1.1111111111111112</v>
      </c>
      <c r="AP33" s="47">
        <f t="shared" si="22"/>
        <v>0.90909090909090906</v>
      </c>
      <c r="AQ33" s="47">
        <f t="shared" si="23"/>
        <v>0</v>
      </c>
      <c r="AR33" s="47">
        <f t="shared" si="24"/>
        <v>0</v>
      </c>
      <c r="AS33" s="47">
        <f t="shared" si="25"/>
        <v>0.66666666666666663</v>
      </c>
      <c r="AT33" s="47">
        <f t="shared" si="26"/>
        <v>0.16666666666666666</v>
      </c>
      <c r="AU33" s="47">
        <f t="shared" si="27"/>
        <v>0</v>
      </c>
      <c r="AV33" s="47">
        <f t="shared" si="28"/>
        <v>0</v>
      </c>
      <c r="AW33" s="47">
        <f t="shared" si="29"/>
        <v>44.888888888888886</v>
      </c>
      <c r="AX33" s="47">
        <f t="shared" si="30"/>
        <v>1</v>
      </c>
      <c r="AZ33" s="16"/>
      <c r="BA33" s="16"/>
      <c r="BB33" s="16"/>
      <c r="BC33" s="16"/>
      <c r="BD33" s="16"/>
      <c r="BE33" s="16"/>
      <c r="BF33" s="16"/>
    </row>
    <row r="34" spans="1:58" ht="51">
      <c r="A34" s="26" t="s">
        <v>184</v>
      </c>
      <c r="B34" s="27" t="s">
        <v>19</v>
      </c>
      <c r="C34" s="27" t="s">
        <v>6</v>
      </c>
      <c r="D34" s="27" t="s">
        <v>4</v>
      </c>
      <c r="E34" s="27" t="s">
        <v>20</v>
      </c>
      <c r="F34" s="28">
        <f t="shared" si="2"/>
        <v>19</v>
      </c>
      <c r="G34" s="47">
        <f t="shared" si="3"/>
        <v>0.22509686612796131</v>
      </c>
      <c r="H34" s="47">
        <f t="shared" si="4"/>
        <v>0.39771373964859963</v>
      </c>
      <c r="I34" s="12">
        <v>20</v>
      </c>
      <c r="J34" s="12">
        <v>9.5500000000000007</v>
      </c>
      <c r="K34" s="12">
        <v>2</v>
      </c>
      <c r="L34" s="12">
        <v>8.6999999999999993</v>
      </c>
      <c r="M34" s="12">
        <v>2.5</v>
      </c>
      <c r="N34" s="12">
        <v>0</v>
      </c>
      <c r="O34" s="12">
        <v>5</v>
      </c>
      <c r="P34" s="12">
        <v>1</v>
      </c>
      <c r="Q34" s="48"/>
      <c r="R34" s="63">
        <v>0</v>
      </c>
      <c r="S34" s="12">
        <v>0</v>
      </c>
      <c r="T34" s="12">
        <v>3</v>
      </c>
      <c r="U34" s="12">
        <v>21</v>
      </c>
      <c r="V34" s="12">
        <v>1</v>
      </c>
      <c r="W34" s="12">
        <v>0</v>
      </c>
      <c r="X34" s="12">
        <v>0</v>
      </c>
      <c r="Y34" s="61">
        <f t="shared" si="5"/>
        <v>0.20942408376963348</v>
      </c>
      <c r="Z34" s="47">
        <f t="shared" si="6"/>
        <v>0.41884816753926696</v>
      </c>
      <c r="AA34" s="47">
        <f t="shared" si="7"/>
        <v>0.91099476439790561</v>
      </c>
      <c r="AB34" s="47">
        <f t="shared" si="8"/>
        <v>0.91099476439790561</v>
      </c>
      <c r="AC34" s="47">
        <f t="shared" si="9"/>
        <v>0.26178010471204188</v>
      </c>
      <c r="AD34" s="47">
        <f t="shared" si="10"/>
        <v>0.41666666666666669</v>
      </c>
      <c r="AE34" s="47">
        <f t="shared" si="11"/>
        <v>0</v>
      </c>
      <c r="AF34" s="47">
        <f t="shared" si="12"/>
        <v>0</v>
      </c>
      <c r="AG34" s="47">
        <f t="shared" si="13"/>
        <v>0.52356020942408377</v>
      </c>
      <c r="AH34" s="47">
        <f t="shared" si="14"/>
        <v>0.2356020942408377</v>
      </c>
      <c r="AI34" s="47">
        <f t="shared" si="15"/>
        <v>0.10471204188481674</v>
      </c>
      <c r="AJ34" s="47">
        <f t="shared" si="16"/>
        <v>1.4198242967432778E-2</v>
      </c>
      <c r="AK34" s="47">
        <f t="shared" si="17"/>
        <v>0</v>
      </c>
      <c r="AL34" s="47">
        <f t="shared" si="18"/>
        <v>0</v>
      </c>
      <c r="AM34" s="47">
        <f t="shared" si="19"/>
        <v>0</v>
      </c>
      <c r="AN34" s="47">
        <f t="shared" si="20"/>
        <v>0</v>
      </c>
      <c r="AO34" s="47">
        <f t="shared" si="21"/>
        <v>0.31413612565445026</v>
      </c>
      <c r="AP34" s="47">
        <f t="shared" si="22"/>
        <v>0.25702046644455018</v>
      </c>
      <c r="AQ34" s="47">
        <f t="shared" si="23"/>
        <v>2.1989528795811517</v>
      </c>
      <c r="AR34" s="47">
        <f t="shared" si="24"/>
        <v>0.64675084693563289</v>
      </c>
      <c r="AS34" s="47">
        <f t="shared" si="25"/>
        <v>0.10471204188481674</v>
      </c>
      <c r="AT34" s="47">
        <f t="shared" si="26"/>
        <v>2.6178010471204185E-2</v>
      </c>
      <c r="AU34" s="47">
        <f t="shared" si="27"/>
        <v>0</v>
      </c>
      <c r="AV34" s="47">
        <f t="shared" si="28"/>
        <v>0</v>
      </c>
      <c r="AW34" s="47">
        <f t="shared" si="29"/>
        <v>0</v>
      </c>
      <c r="AX34" s="47">
        <f t="shared" si="30"/>
        <v>0</v>
      </c>
      <c r="AZ34" s="16"/>
      <c r="BA34" s="16"/>
      <c r="BB34" s="16"/>
      <c r="BC34" s="16"/>
      <c r="BD34" s="16"/>
      <c r="BE34" s="16"/>
      <c r="BF34" s="16"/>
    </row>
    <row r="35" spans="1:58" ht="63.75">
      <c r="A35" s="26" t="s">
        <v>191</v>
      </c>
      <c r="B35" s="27" t="s">
        <v>93</v>
      </c>
      <c r="C35" s="27" t="s">
        <v>6</v>
      </c>
      <c r="D35" s="27" t="s">
        <v>4</v>
      </c>
      <c r="E35" s="27" t="s">
        <v>94</v>
      </c>
      <c r="F35" s="28">
        <f t="shared" si="2"/>
        <v>20</v>
      </c>
      <c r="G35" s="47">
        <f t="shared" si="3"/>
        <v>0.22380193861058745</v>
      </c>
      <c r="H35" s="47">
        <f t="shared" si="4"/>
        <v>0.3954257892458789</v>
      </c>
      <c r="I35" s="12">
        <v>8</v>
      </c>
      <c r="J35" s="12">
        <v>5.8</v>
      </c>
      <c r="K35" s="12">
        <v>0.5</v>
      </c>
      <c r="L35" s="12">
        <v>4.8</v>
      </c>
      <c r="M35" s="12">
        <v>2</v>
      </c>
      <c r="N35" s="12">
        <v>0</v>
      </c>
      <c r="O35" s="12">
        <v>0</v>
      </c>
      <c r="P35" s="12">
        <v>11</v>
      </c>
      <c r="Q35" s="49"/>
      <c r="R35" s="63">
        <v>500000</v>
      </c>
      <c r="S35" s="4">
        <v>0</v>
      </c>
      <c r="T35" s="12">
        <v>5</v>
      </c>
      <c r="U35" s="12">
        <v>1</v>
      </c>
      <c r="V35" s="12">
        <v>7</v>
      </c>
      <c r="W35" s="4">
        <v>0</v>
      </c>
      <c r="X35" s="12">
        <v>4</v>
      </c>
      <c r="Y35" s="61">
        <f t="shared" si="5"/>
        <v>8.6206896551724144E-2</v>
      </c>
      <c r="Z35" s="47">
        <f t="shared" si="6"/>
        <v>0.17241379310344829</v>
      </c>
      <c r="AA35" s="47">
        <f t="shared" si="7"/>
        <v>0.82758620689655171</v>
      </c>
      <c r="AB35" s="47">
        <f t="shared" si="8"/>
        <v>0.82758620689655171</v>
      </c>
      <c r="AC35" s="47">
        <f t="shared" si="9"/>
        <v>0.34482758620689657</v>
      </c>
      <c r="AD35" s="47">
        <f t="shared" si="10"/>
        <v>0.54885057471264376</v>
      </c>
      <c r="AE35" s="47">
        <f t="shared" si="11"/>
        <v>0</v>
      </c>
      <c r="AF35" s="47">
        <f t="shared" si="12"/>
        <v>0</v>
      </c>
      <c r="AG35" s="47">
        <f t="shared" si="13"/>
        <v>0</v>
      </c>
      <c r="AH35" s="47">
        <f t="shared" si="14"/>
        <v>0</v>
      </c>
      <c r="AI35" s="47">
        <f t="shared" si="15"/>
        <v>1.896551724137931</v>
      </c>
      <c r="AJ35" s="47">
        <f t="shared" si="16"/>
        <v>0.25715955581531269</v>
      </c>
      <c r="AK35" s="47">
        <f t="shared" si="17"/>
        <v>86206.896551724145</v>
      </c>
      <c r="AL35" s="47">
        <f t="shared" si="18"/>
        <v>3.0288235399506452E-2</v>
      </c>
      <c r="AM35" s="47">
        <f t="shared" si="19"/>
        <v>0</v>
      </c>
      <c r="AN35" s="47">
        <f t="shared" si="20"/>
        <v>0</v>
      </c>
      <c r="AO35" s="47">
        <f t="shared" si="21"/>
        <v>0.86206896551724144</v>
      </c>
      <c r="AP35" s="47">
        <f t="shared" si="22"/>
        <v>0.70532915360501569</v>
      </c>
      <c r="AQ35" s="47">
        <f t="shared" si="23"/>
        <v>0.17241379310344829</v>
      </c>
      <c r="AR35" s="47">
        <f t="shared" si="24"/>
        <v>5.0709939148073029E-2</v>
      </c>
      <c r="AS35" s="47">
        <f t="shared" si="25"/>
        <v>1.2068965517241379</v>
      </c>
      <c r="AT35" s="47">
        <f t="shared" si="26"/>
        <v>0.30172413793103448</v>
      </c>
      <c r="AU35" s="47">
        <f t="shared" si="27"/>
        <v>0</v>
      </c>
      <c r="AV35" s="47">
        <f t="shared" si="28"/>
        <v>0</v>
      </c>
      <c r="AW35" s="47">
        <f t="shared" si="29"/>
        <v>0.68965517241379315</v>
      </c>
      <c r="AX35" s="47">
        <f t="shared" si="30"/>
        <v>1.5363605326049849E-2</v>
      </c>
    </row>
    <row r="36" spans="1:58" ht="63.75">
      <c r="A36" s="26" t="s">
        <v>184</v>
      </c>
      <c r="B36" s="27" t="s">
        <v>12</v>
      </c>
      <c r="C36" s="27" t="s">
        <v>6</v>
      </c>
      <c r="D36" s="27" t="s">
        <v>4</v>
      </c>
      <c r="E36" s="27" t="s">
        <v>13</v>
      </c>
      <c r="F36" s="28">
        <f t="shared" si="2"/>
        <v>21</v>
      </c>
      <c r="G36" s="47">
        <f t="shared" si="3"/>
        <v>0.21340957391436696</v>
      </c>
      <c r="H36" s="47">
        <f t="shared" si="4"/>
        <v>0.37706397773680028</v>
      </c>
      <c r="I36" s="12">
        <v>7</v>
      </c>
      <c r="J36" s="12">
        <v>5</v>
      </c>
      <c r="K36" s="12" t="s">
        <v>260</v>
      </c>
      <c r="L36" s="12">
        <v>5</v>
      </c>
      <c r="M36" s="12" t="s">
        <v>260</v>
      </c>
      <c r="N36" s="12">
        <v>0</v>
      </c>
      <c r="O36" s="12">
        <v>3</v>
      </c>
      <c r="P36" s="12">
        <v>22</v>
      </c>
      <c r="Q36" s="48"/>
      <c r="R36" s="63">
        <v>550000</v>
      </c>
      <c r="S36" s="12">
        <v>0</v>
      </c>
      <c r="T36" s="12">
        <v>1</v>
      </c>
      <c r="U36" s="12">
        <v>2</v>
      </c>
      <c r="V36" s="12">
        <v>0</v>
      </c>
      <c r="W36" s="12">
        <v>8</v>
      </c>
      <c r="X36" s="12">
        <v>5</v>
      </c>
      <c r="Y36" s="61">
        <f t="shared" si="5"/>
        <v>0.15</v>
      </c>
      <c r="Z36" s="47">
        <f t="shared" si="6"/>
        <v>0.3</v>
      </c>
      <c r="AA36" s="47">
        <f t="shared" si="7"/>
        <v>1</v>
      </c>
      <c r="AB36" s="47">
        <f t="shared" si="8"/>
        <v>1</v>
      </c>
      <c r="AC36" s="47">
        <f t="shared" si="9"/>
        <v>0.15</v>
      </c>
      <c r="AD36" s="47">
        <f t="shared" si="10"/>
        <v>0.23874999999999999</v>
      </c>
      <c r="AE36" s="47">
        <f t="shared" si="11"/>
        <v>0</v>
      </c>
      <c r="AF36" s="47">
        <f t="shared" si="12"/>
        <v>0</v>
      </c>
      <c r="AG36" s="47">
        <f t="shared" si="13"/>
        <v>0.6</v>
      </c>
      <c r="AH36" s="47">
        <f t="shared" si="14"/>
        <v>0.26999999999999996</v>
      </c>
      <c r="AI36" s="47">
        <f t="shared" si="15"/>
        <v>4.4000000000000004</v>
      </c>
      <c r="AJ36" s="47">
        <f t="shared" si="16"/>
        <v>0.59661016949152545</v>
      </c>
      <c r="AK36" s="47">
        <f t="shared" si="17"/>
        <v>110000</v>
      </c>
      <c r="AL36" s="47">
        <f t="shared" si="18"/>
        <v>3.8647788369770231E-2</v>
      </c>
      <c r="AM36" s="47">
        <f t="shared" si="19"/>
        <v>0</v>
      </c>
      <c r="AN36" s="47">
        <f t="shared" si="20"/>
        <v>0</v>
      </c>
      <c r="AO36" s="47">
        <f t="shared" si="21"/>
        <v>0.2</v>
      </c>
      <c r="AP36" s="47">
        <f t="shared" si="22"/>
        <v>0.16363636363636364</v>
      </c>
      <c r="AQ36" s="47">
        <f t="shared" si="23"/>
        <v>0.4</v>
      </c>
      <c r="AR36" s="47">
        <f t="shared" si="24"/>
        <v>0.11764705882352942</v>
      </c>
      <c r="AS36" s="47">
        <f t="shared" si="25"/>
        <v>0</v>
      </c>
      <c r="AT36" s="47">
        <f t="shared" si="26"/>
        <v>0</v>
      </c>
      <c r="AU36" s="47">
        <f t="shared" si="27"/>
        <v>1.6</v>
      </c>
      <c r="AV36" s="47">
        <f t="shared" si="28"/>
        <v>2.6755852842809368E-2</v>
      </c>
      <c r="AW36" s="47">
        <f t="shared" si="29"/>
        <v>1</v>
      </c>
      <c r="AX36" s="47">
        <f t="shared" si="30"/>
        <v>2.227722772277228E-2</v>
      </c>
    </row>
    <row r="37" spans="1:58" ht="63.75">
      <c r="A37" s="26" t="s">
        <v>189</v>
      </c>
      <c r="B37" s="27" t="s">
        <v>74</v>
      </c>
      <c r="C37" s="27" t="s">
        <v>6</v>
      </c>
      <c r="D37" s="27" t="s">
        <v>4</v>
      </c>
      <c r="E37" s="27" t="s">
        <v>268</v>
      </c>
      <c r="F37" s="28">
        <f t="shared" si="2"/>
        <v>22</v>
      </c>
      <c r="G37" s="47">
        <f t="shared" si="3"/>
        <v>0.21248408421419093</v>
      </c>
      <c r="H37" s="47">
        <f t="shared" si="4"/>
        <v>0.37542877074349623</v>
      </c>
      <c r="I37" s="12">
        <v>6</v>
      </c>
      <c r="J37" s="12">
        <v>4.2</v>
      </c>
      <c r="K37" s="12">
        <v>0</v>
      </c>
      <c r="L37" s="12">
        <v>3</v>
      </c>
      <c r="M37" s="12">
        <v>0</v>
      </c>
      <c r="N37" s="12">
        <v>1</v>
      </c>
      <c r="O37" s="12">
        <v>1</v>
      </c>
      <c r="P37" s="12">
        <v>24</v>
      </c>
      <c r="Q37" s="54"/>
      <c r="R37" s="12">
        <v>0</v>
      </c>
      <c r="S37" s="12">
        <v>0</v>
      </c>
      <c r="T37" s="12">
        <v>0</v>
      </c>
      <c r="U37" s="12">
        <v>2</v>
      </c>
      <c r="V37" s="12">
        <v>0</v>
      </c>
      <c r="W37" s="12">
        <v>0</v>
      </c>
      <c r="X37" s="12">
        <v>15</v>
      </c>
      <c r="Y37" s="61">
        <f t="shared" si="5"/>
        <v>0</v>
      </c>
      <c r="Z37" s="47">
        <f t="shared" si="6"/>
        <v>0</v>
      </c>
      <c r="AA37" s="47">
        <f t="shared" si="7"/>
        <v>0.7142857142857143</v>
      </c>
      <c r="AB37" s="47">
        <f t="shared" si="8"/>
        <v>0.7142857142857143</v>
      </c>
      <c r="AC37" s="47">
        <f t="shared" si="9"/>
        <v>0</v>
      </c>
      <c r="AD37" s="47">
        <f t="shared" si="10"/>
        <v>0</v>
      </c>
      <c r="AE37" s="47">
        <f t="shared" si="11"/>
        <v>0.23809523809523808</v>
      </c>
      <c r="AF37" s="47">
        <f t="shared" si="12"/>
        <v>0.9464285714285714</v>
      </c>
      <c r="AG37" s="47">
        <f t="shared" si="13"/>
        <v>0.23809523809523808</v>
      </c>
      <c r="AH37" s="47">
        <f t="shared" si="14"/>
        <v>0.10714285714285714</v>
      </c>
      <c r="AI37" s="47">
        <f t="shared" si="15"/>
        <v>5.7142857142857144</v>
      </c>
      <c r="AJ37" s="47">
        <f t="shared" si="16"/>
        <v>0.77481840193704599</v>
      </c>
      <c r="AK37" s="47">
        <f t="shared" si="17"/>
        <v>0</v>
      </c>
      <c r="AL37" s="47">
        <f t="shared" si="18"/>
        <v>0</v>
      </c>
      <c r="AM37" s="47">
        <f t="shared" si="19"/>
        <v>0</v>
      </c>
      <c r="AN37" s="47">
        <f t="shared" si="20"/>
        <v>0</v>
      </c>
      <c r="AO37" s="47">
        <f t="shared" si="21"/>
        <v>0</v>
      </c>
      <c r="AP37" s="47">
        <f t="shared" si="22"/>
        <v>0</v>
      </c>
      <c r="AQ37" s="47">
        <f t="shared" si="23"/>
        <v>0.47619047619047616</v>
      </c>
      <c r="AR37" s="47">
        <f t="shared" si="24"/>
        <v>0.14005602240896359</v>
      </c>
      <c r="AS37" s="47">
        <f t="shared" si="25"/>
        <v>0</v>
      </c>
      <c r="AT37" s="47">
        <f t="shared" si="26"/>
        <v>0</v>
      </c>
      <c r="AU37" s="47">
        <f t="shared" si="27"/>
        <v>0</v>
      </c>
      <c r="AV37" s="47">
        <f t="shared" si="28"/>
        <v>0</v>
      </c>
      <c r="AW37" s="47">
        <f t="shared" si="29"/>
        <v>3.5714285714285712</v>
      </c>
      <c r="AX37" s="47">
        <f t="shared" si="30"/>
        <v>7.9561527581329561E-2</v>
      </c>
    </row>
    <row r="38" spans="1:58" ht="51">
      <c r="A38" s="26" t="s">
        <v>198</v>
      </c>
      <c r="B38" s="32" t="s">
        <v>140</v>
      </c>
      <c r="C38" s="32" t="s">
        <v>6</v>
      </c>
      <c r="D38" s="32" t="s">
        <v>4</v>
      </c>
      <c r="E38" s="32" t="s">
        <v>141</v>
      </c>
      <c r="F38" s="28">
        <f t="shared" si="2"/>
        <v>23</v>
      </c>
      <c r="G38" s="47">
        <f t="shared" si="3"/>
        <v>0.2123573033745198</v>
      </c>
      <c r="H38" s="47">
        <f t="shared" si="4"/>
        <v>0.37520476726122326</v>
      </c>
      <c r="I38" s="12">
        <v>10</v>
      </c>
      <c r="J38" s="12">
        <v>9.8699999999999992</v>
      </c>
      <c r="K38" s="12">
        <v>0</v>
      </c>
      <c r="L38" s="12">
        <v>9.11</v>
      </c>
      <c r="M38" s="12">
        <v>1.42</v>
      </c>
      <c r="N38" s="12">
        <v>0</v>
      </c>
      <c r="O38" s="12">
        <v>0</v>
      </c>
      <c r="P38" s="12">
        <v>62</v>
      </c>
      <c r="Q38" s="55"/>
      <c r="R38" s="63">
        <v>0</v>
      </c>
      <c r="S38" s="4">
        <v>0</v>
      </c>
      <c r="T38" s="12">
        <v>5</v>
      </c>
      <c r="U38" s="12">
        <v>2</v>
      </c>
      <c r="V38" s="12">
        <v>7</v>
      </c>
      <c r="W38" s="4">
        <v>1</v>
      </c>
      <c r="X38" s="12">
        <v>46</v>
      </c>
      <c r="Y38" s="61">
        <f t="shared" si="5"/>
        <v>0</v>
      </c>
      <c r="Z38" s="47">
        <f t="shared" si="6"/>
        <v>0</v>
      </c>
      <c r="AA38" s="47">
        <f t="shared" si="7"/>
        <v>0.92299898682877413</v>
      </c>
      <c r="AB38" s="47">
        <f t="shared" si="8"/>
        <v>0.92299898682877413</v>
      </c>
      <c r="AC38" s="47">
        <f t="shared" si="9"/>
        <v>0.14387031408308004</v>
      </c>
      <c r="AD38" s="47">
        <f t="shared" si="10"/>
        <v>0.2289935832489024</v>
      </c>
      <c r="AE38" s="47">
        <f t="shared" si="11"/>
        <v>0</v>
      </c>
      <c r="AF38" s="47">
        <f t="shared" si="12"/>
        <v>0</v>
      </c>
      <c r="AG38" s="47">
        <f t="shared" si="13"/>
        <v>0</v>
      </c>
      <c r="AH38" s="47">
        <f t="shared" si="14"/>
        <v>0</v>
      </c>
      <c r="AI38" s="47">
        <f t="shared" si="15"/>
        <v>6.281661600810537</v>
      </c>
      <c r="AJ38" s="47">
        <f t="shared" si="16"/>
        <v>0.85175072553363218</v>
      </c>
      <c r="AK38" s="47">
        <f t="shared" si="17"/>
        <v>0</v>
      </c>
      <c r="AL38" s="47">
        <f t="shared" si="18"/>
        <v>0</v>
      </c>
      <c r="AM38" s="47">
        <f t="shared" si="19"/>
        <v>0</v>
      </c>
      <c r="AN38" s="47">
        <f t="shared" si="20"/>
        <v>0</v>
      </c>
      <c r="AO38" s="47">
        <f t="shared" si="21"/>
        <v>0.50658561296859173</v>
      </c>
      <c r="AP38" s="47">
        <f t="shared" si="22"/>
        <v>0.41447913788339319</v>
      </c>
      <c r="AQ38" s="47">
        <f t="shared" si="23"/>
        <v>0.2026342451874367</v>
      </c>
      <c r="AR38" s="47">
        <f t="shared" si="24"/>
        <v>5.9598307408069616E-2</v>
      </c>
      <c r="AS38" s="47">
        <f t="shared" si="25"/>
        <v>0.70921985815602839</v>
      </c>
      <c r="AT38" s="47">
        <f t="shared" si="26"/>
        <v>0.1773049645390071</v>
      </c>
      <c r="AU38" s="47">
        <f t="shared" si="27"/>
        <v>0.10131712259371835</v>
      </c>
      <c r="AV38" s="47">
        <f t="shared" si="28"/>
        <v>1.6942662641090025E-3</v>
      </c>
      <c r="AW38" s="47">
        <f t="shared" si="29"/>
        <v>4.6605876393110437</v>
      </c>
      <c r="AX38" s="47">
        <f t="shared" si="30"/>
        <v>0.10382497216286979</v>
      </c>
    </row>
    <row r="39" spans="1:58" ht="89.25">
      <c r="A39" s="26" t="s">
        <v>267</v>
      </c>
      <c r="B39" s="27" t="s">
        <v>108</v>
      </c>
      <c r="C39" s="27" t="s">
        <v>6</v>
      </c>
      <c r="D39" s="27" t="s">
        <v>4</v>
      </c>
      <c r="E39" s="27" t="s">
        <v>109</v>
      </c>
      <c r="F39" s="28">
        <f t="shared" si="2"/>
        <v>24</v>
      </c>
      <c r="G39" s="47">
        <f t="shared" si="3"/>
        <v>0.2114576071433141</v>
      </c>
      <c r="H39" s="47">
        <f t="shared" si="4"/>
        <v>0.37361513361231602</v>
      </c>
      <c r="I39" s="12">
        <v>9</v>
      </c>
      <c r="J39" s="12">
        <v>4.3</v>
      </c>
      <c r="K39" s="12">
        <v>1</v>
      </c>
      <c r="L39" s="12">
        <v>3.15</v>
      </c>
      <c r="M39" s="12">
        <v>0.45</v>
      </c>
      <c r="N39" s="12">
        <v>0</v>
      </c>
      <c r="O39" s="12">
        <v>2</v>
      </c>
      <c r="P39" s="12">
        <v>3</v>
      </c>
      <c r="Q39" s="49"/>
      <c r="R39" s="63">
        <v>528000</v>
      </c>
      <c r="S39" s="4">
        <v>1</v>
      </c>
      <c r="T39" s="12">
        <v>2</v>
      </c>
      <c r="U39" s="12"/>
      <c r="V39" s="12">
        <v>2</v>
      </c>
      <c r="W39" s="4"/>
      <c r="X39" s="12">
        <v>61</v>
      </c>
      <c r="Y39" s="61">
        <f t="shared" si="5"/>
        <v>0.23255813953488372</v>
      </c>
      <c r="Z39" s="47">
        <f t="shared" si="6"/>
        <v>0.46511627906976744</v>
      </c>
      <c r="AA39" s="47">
        <f t="shared" si="7"/>
        <v>0.73255813953488369</v>
      </c>
      <c r="AB39" s="47">
        <f t="shared" si="8"/>
        <v>0.73255813953488369</v>
      </c>
      <c r="AC39" s="47">
        <f t="shared" si="9"/>
        <v>0.10465116279069768</v>
      </c>
      <c r="AD39" s="47">
        <f t="shared" si="10"/>
        <v>0.16656976744186047</v>
      </c>
      <c r="AE39" s="47">
        <f t="shared" si="11"/>
        <v>0</v>
      </c>
      <c r="AF39" s="47">
        <f t="shared" si="12"/>
        <v>0</v>
      </c>
      <c r="AG39" s="47">
        <f t="shared" si="13"/>
        <v>0.46511627906976744</v>
      </c>
      <c r="AH39" s="47">
        <f t="shared" si="14"/>
        <v>0.20930232558139533</v>
      </c>
      <c r="AI39" s="47">
        <f t="shared" si="15"/>
        <v>0.69767441860465118</v>
      </c>
      <c r="AJ39" s="47">
        <f t="shared" si="16"/>
        <v>9.4599921166732368E-2</v>
      </c>
      <c r="AK39" s="47">
        <f t="shared" si="17"/>
        <v>122790.69767441861</v>
      </c>
      <c r="AL39" s="47">
        <f t="shared" si="18"/>
        <v>4.3141717249976078E-2</v>
      </c>
      <c r="AM39" s="47">
        <f t="shared" si="19"/>
        <v>0.23255813953488372</v>
      </c>
      <c r="AN39" s="47">
        <f t="shared" si="20"/>
        <v>0.22480620155038758</v>
      </c>
      <c r="AO39" s="47">
        <f t="shared" si="21"/>
        <v>0.46511627906976744</v>
      </c>
      <c r="AP39" s="47">
        <f t="shared" si="22"/>
        <v>0.38054968287526425</v>
      </c>
      <c r="AQ39" s="47">
        <f t="shared" si="23"/>
        <v>0</v>
      </c>
      <c r="AR39" s="47">
        <f t="shared" si="24"/>
        <v>0</v>
      </c>
      <c r="AS39" s="47">
        <f t="shared" si="25"/>
        <v>0.46511627906976744</v>
      </c>
      <c r="AT39" s="47">
        <f t="shared" si="26"/>
        <v>0.11627906976744186</v>
      </c>
      <c r="AU39" s="47">
        <f t="shared" si="27"/>
        <v>0</v>
      </c>
      <c r="AV39" s="47">
        <f t="shared" si="28"/>
        <v>0</v>
      </c>
      <c r="AW39" s="47">
        <f t="shared" si="29"/>
        <v>14.186046511627907</v>
      </c>
      <c r="AX39" s="47">
        <f t="shared" si="30"/>
        <v>0.31602578862537417</v>
      </c>
    </row>
    <row r="40" spans="1:58" ht="63.75">
      <c r="A40" s="26" t="s">
        <v>196</v>
      </c>
      <c r="B40" s="27" t="s">
        <v>127</v>
      </c>
      <c r="C40" s="27" t="s">
        <v>6</v>
      </c>
      <c r="D40" s="27" t="s">
        <v>4</v>
      </c>
      <c r="E40" s="27" t="s">
        <v>128</v>
      </c>
      <c r="F40" s="28">
        <f t="shared" si="2"/>
        <v>25</v>
      </c>
      <c r="G40" s="47">
        <f t="shared" si="3"/>
        <v>0.20990544846578407</v>
      </c>
      <c r="H40" s="47">
        <f t="shared" si="4"/>
        <v>0.37087269280100077</v>
      </c>
      <c r="I40" s="12">
        <v>10</v>
      </c>
      <c r="J40" s="12">
        <v>6</v>
      </c>
      <c r="K40" s="12">
        <v>1.05</v>
      </c>
      <c r="L40" s="12">
        <v>4.95</v>
      </c>
      <c r="M40" s="12">
        <v>0</v>
      </c>
      <c r="N40" s="12">
        <v>0</v>
      </c>
      <c r="O40" s="12">
        <v>5</v>
      </c>
      <c r="P40" s="12">
        <v>5</v>
      </c>
      <c r="Q40" s="56"/>
      <c r="R40" s="63">
        <v>0</v>
      </c>
      <c r="S40" s="4">
        <v>0</v>
      </c>
      <c r="T40" s="12">
        <v>3</v>
      </c>
      <c r="U40" s="12">
        <v>4</v>
      </c>
      <c r="V40" s="12">
        <v>7</v>
      </c>
      <c r="W40" s="4">
        <v>2</v>
      </c>
      <c r="X40" s="12">
        <v>44</v>
      </c>
      <c r="Y40" s="61">
        <f t="shared" si="5"/>
        <v>0.17500000000000002</v>
      </c>
      <c r="Z40" s="47">
        <f t="shared" si="6"/>
        <v>0.35000000000000003</v>
      </c>
      <c r="AA40" s="47">
        <f t="shared" si="7"/>
        <v>0.82500000000000007</v>
      </c>
      <c r="AB40" s="47">
        <f t="shared" si="8"/>
        <v>0.82500000000000007</v>
      </c>
      <c r="AC40" s="47">
        <f t="shared" si="9"/>
        <v>0</v>
      </c>
      <c r="AD40" s="47">
        <f t="shared" si="10"/>
        <v>0</v>
      </c>
      <c r="AE40" s="47">
        <f t="shared" si="11"/>
        <v>0</v>
      </c>
      <c r="AF40" s="47">
        <f t="shared" si="12"/>
        <v>0</v>
      </c>
      <c r="AG40" s="47">
        <f t="shared" si="13"/>
        <v>0.83333333333333337</v>
      </c>
      <c r="AH40" s="47">
        <f t="shared" si="14"/>
        <v>0.375</v>
      </c>
      <c r="AI40" s="47">
        <f t="shared" si="15"/>
        <v>0.83333333333333337</v>
      </c>
      <c r="AJ40" s="47">
        <f t="shared" si="16"/>
        <v>0.11299435028248588</v>
      </c>
      <c r="AK40" s="47">
        <f t="shared" si="17"/>
        <v>0</v>
      </c>
      <c r="AL40" s="47">
        <f t="shared" si="18"/>
        <v>0</v>
      </c>
      <c r="AM40" s="47">
        <f t="shared" si="19"/>
        <v>0</v>
      </c>
      <c r="AN40" s="47">
        <f t="shared" si="20"/>
        <v>0</v>
      </c>
      <c r="AO40" s="47">
        <f t="shared" si="21"/>
        <v>0.5</v>
      </c>
      <c r="AP40" s="47">
        <f t="shared" si="22"/>
        <v>0.40909090909090906</v>
      </c>
      <c r="AQ40" s="47">
        <f t="shared" si="23"/>
        <v>0.66666666666666663</v>
      </c>
      <c r="AR40" s="47">
        <f t="shared" si="24"/>
        <v>0.19607843137254902</v>
      </c>
      <c r="AS40" s="47">
        <f t="shared" si="25"/>
        <v>1.1666666666666667</v>
      </c>
      <c r="AT40" s="47">
        <f t="shared" si="26"/>
        <v>0.29166666666666669</v>
      </c>
      <c r="AU40" s="47">
        <f t="shared" si="27"/>
        <v>0.33333333333333331</v>
      </c>
      <c r="AV40" s="47">
        <f t="shared" si="28"/>
        <v>5.5741360089186179E-3</v>
      </c>
      <c r="AW40" s="47">
        <f t="shared" si="29"/>
        <v>7.333333333333333</v>
      </c>
      <c r="AX40" s="47">
        <f t="shared" si="30"/>
        <v>0.16336633663366337</v>
      </c>
    </row>
    <row r="41" spans="1:58" ht="63.75">
      <c r="A41" s="26" t="s">
        <v>195</v>
      </c>
      <c r="B41" s="27" t="s">
        <v>119</v>
      </c>
      <c r="C41" s="27" t="s">
        <v>6</v>
      </c>
      <c r="D41" s="27" t="s">
        <v>32</v>
      </c>
      <c r="E41" s="27" t="s">
        <v>120</v>
      </c>
      <c r="F41" s="28">
        <f t="shared" si="2"/>
        <v>26</v>
      </c>
      <c r="G41" s="47">
        <f t="shared" si="3"/>
        <v>0.20950365577565022</v>
      </c>
      <c r="H41" s="47">
        <f t="shared" si="4"/>
        <v>0.37016278299148009</v>
      </c>
      <c r="I41" s="12">
        <v>9</v>
      </c>
      <c r="J41" s="12">
        <v>4.5999999999999996</v>
      </c>
      <c r="K41" s="12">
        <v>0.75</v>
      </c>
      <c r="L41" s="12">
        <v>4.5999999999999996</v>
      </c>
      <c r="M41" s="12">
        <v>0.4</v>
      </c>
      <c r="N41" s="12">
        <v>0</v>
      </c>
      <c r="O41" s="12">
        <v>1</v>
      </c>
      <c r="P41" s="12">
        <v>7</v>
      </c>
      <c r="Q41" s="48"/>
      <c r="R41" s="63">
        <v>0</v>
      </c>
      <c r="S41" s="4">
        <v>0</v>
      </c>
      <c r="T41" s="12">
        <v>2</v>
      </c>
      <c r="U41" s="12">
        <v>5</v>
      </c>
      <c r="V41" s="12">
        <v>2</v>
      </c>
      <c r="W41" s="4">
        <v>19</v>
      </c>
      <c r="X41" s="12">
        <v>21</v>
      </c>
      <c r="Y41" s="61">
        <f t="shared" si="5"/>
        <v>0.16304347826086957</v>
      </c>
      <c r="Z41" s="47">
        <f t="shared" si="6"/>
        <v>0.32608695652173914</v>
      </c>
      <c r="AA41" s="47">
        <f t="shared" si="7"/>
        <v>1</v>
      </c>
      <c r="AB41" s="47">
        <f t="shared" si="8"/>
        <v>1</v>
      </c>
      <c r="AC41" s="47">
        <f t="shared" si="9"/>
        <v>8.6956521739130446E-2</v>
      </c>
      <c r="AD41" s="47">
        <f t="shared" si="10"/>
        <v>0.13840579710144929</v>
      </c>
      <c r="AE41" s="47">
        <f t="shared" si="11"/>
        <v>0</v>
      </c>
      <c r="AF41" s="47">
        <f t="shared" si="12"/>
        <v>0</v>
      </c>
      <c r="AG41" s="47">
        <f t="shared" si="13"/>
        <v>0.21739130434782611</v>
      </c>
      <c r="AH41" s="47">
        <f t="shared" si="14"/>
        <v>9.7826086956521743E-2</v>
      </c>
      <c r="AI41" s="47">
        <f t="shared" si="15"/>
        <v>1.5217391304347827</v>
      </c>
      <c r="AJ41" s="47">
        <f t="shared" si="16"/>
        <v>0.20633750921149596</v>
      </c>
      <c r="AK41" s="47">
        <f t="shared" si="17"/>
        <v>0</v>
      </c>
      <c r="AL41" s="47">
        <f t="shared" si="18"/>
        <v>0</v>
      </c>
      <c r="AM41" s="47">
        <f t="shared" si="19"/>
        <v>0</v>
      </c>
      <c r="AN41" s="47">
        <f t="shared" si="20"/>
        <v>0</v>
      </c>
      <c r="AO41" s="47">
        <f t="shared" si="21"/>
        <v>0.43478260869565222</v>
      </c>
      <c r="AP41" s="47">
        <f t="shared" si="22"/>
        <v>0.35573122529644269</v>
      </c>
      <c r="AQ41" s="47">
        <f t="shared" si="23"/>
        <v>1.0869565217391306</v>
      </c>
      <c r="AR41" s="47">
        <f t="shared" si="24"/>
        <v>0.31969309462915607</v>
      </c>
      <c r="AS41" s="47">
        <f t="shared" si="25"/>
        <v>0.43478260869565222</v>
      </c>
      <c r="AT41" s="47">
        <f t="shared" si="26"/>
        <v>0.10869565217391305</v>
      </c>
      <c r="AU41" s="47">
        <f t="shared" si="27"/>
        <v>4.1304347826086962</v>
      </c>
      <c r="AV41" s="47">
        <f t="shared" si="28"/>
        <v>6.9070815762687227E-2</v>
      </c>
      <c r="AW41" s="47">
        <f t="shared" si="29"/>
        <v>4.5652173913043486</v>
      </c>
      <c r="AX41" s="47">
        <f t="shared" si="30"/>
        <v>0.10170038743004738</v>
      </c>
    </row>
    <row r="42" spans="1:58" ht="63.75">
      <c r="A42" s="33" t="s">
        <v>199</v>
      </c>
      <c r="B42" s="34" t="s">
        <v>178</v>
      </c>
      <c r="C42" s="34" t="s">
        <v>6</v>
      </c>
      <c r="D42" s="34" t="s">
        <v>4</v>
      </c>
      <c r="E42" s="34" t="s">
        <v>179</v>
      </c>
      <c r="F42" s="28">
        <f t="shared" si="2"/>
        <v>27</v>
      </c>
      <c r="G42" s="47">
        <f t="shared" si="3"/>
        <v>0.20685040099136023</v>
      </c>
      <c r="H42" s="47">
        <f t="shared" si="4"/>
        <v>0.36547486396065432</v>
      </c>
      <c r="I42" s="12">
        <v>11</v>
      </c>
      <c r="J42" s="12">
        <v>10</v>
      </c>
      <c r="K42" s="12"/>
      <c r="L42" s="12">
        <v>10</v>
      </c>
      <c r="M42" s="12"/>
      <c r="N42" s="12"/>
      <c r="O42" s="12">
        <v>15</v>
      </c>
      <c r="P42" s="12">
        <v>22</v>
      </c>
      <c r="Q42" s="28"/>
      <c r="R42" s="63">
        <v>149149</v>
      </c>
      <c r="S42" s="12"/>
      <c r="T42" s="12">
        <v>3</v>
      </c>
      <c r="U42" s="12">
        <v>1</v>
      </c>
      <c r="V42" s="12">
        <v>7</v>
      </c>
      <c r="W42" s="12"/>
      <c r="X42" s="12">
        <v>117</v>
      </c>
      <c r="Y42" s="61">
        <f t="shared" si="5"/>
        <v>0</v>
      </c>
      <c r="Z42" s="47">
        <f t="shared" si="6"/>
        <v>0</v>
      </c>
      <c r="AA42" s="47">
        <f t="shared" si="7"/>
        <v>1</v>
      </c>
      <c r="AB42" s="47">
        <f t="shared" si="8"/>
        <v>1</v>
      </c>
      <c r="AC42" s="47">
        <f t="shared" si="9"/>
        <v>0</v>
      </c>
      <c r="AD42" s="47">
        <f t="shared" si="10"/>
        <v>0</v>
      </c>
      <c r="AE42" s="47">
        <f t="shared" si="11"/>
        <v>0</v>
      </c>
      <c r="AF42" s="47">
        <f t="shared" si="12"/>
        <v>0</v>
      </c>
      <c r="AG42" s="47">
        <f t="shared" si="13"/>
        <v>1.5</v>
      </c>
      <c r="AH42" s="47">
        <f t="shared" si="14"/>
        <v>0.67499999999999993</v>
      </c>
      <c r="AI42" s="47">
        <f t="shared" si="15"/>
        <v>2.2000000000000002</v>
      </c>
      <c r="AJ42" s="47">
        <f t="shared" si="16"/>
        <v>0.29830508474576273</v>
      </c>
      <c r="AK42" s="47">
        <f t="shared" si="17"/>
        <v>14914.9</v>
      </c>
      <c r="AL42" s="47">
        <f t="shared" si="18"/>
        <v>5.2402536250571452E-3</v>
      </c>
      <c r="AM42" s="47">
        <f t="shared" si="19"/>
        <v>0</v>
      </c>
      <c r="AN42" s="47">
        <f t="shared" si="20"/>
        <v>0</v>
      </c>
      <c r="AO42" s="47">
        <f t="shared" si="21"/>
        <v>0.3</v>
      </c>
      <c r="AP42" s="47">
        <f t="shared" si="22"/>
        <v>0.24545454545454543</v>
      </c>
      <c r="AQ42" s="47">
        <f t="shared" si="23"/>
        <v>0.1</v>
      </c>
      <c r="AR42" s="47">
        <f t="shared" si="24"/>
        <v>2.9411764705882356E-2</v>
      </c>
      <c r="AS42" s="47">
        <f t="shared" si="25"/>
        <v>0.7</v>
      </c>
      <c r="AT42" s="47">
        <f t="shared" si="26"/>
        <v>0.17499999999999999</v>
      </c>
      <c r="AU42" s="47">
        <f t="shared" si="27"/>
        <v>0</v>
      </c>
      <c r="AV42" s="47">
        <f t="shared" si="28"/>
        <v>0</v>
      </c>
      <c r="AW42" s="47">
        <f t="shared" si="29"/>
        <v>11.7</v>
      </c>
      <c r="AX42" s="47">
        <f t="shared" si="30"/>
        <v>0.26064356435643565</v>
      </c>
    </row>
    <row r="43" spans="1:58" ht="51">
      <c r="A43" s="33" t="s">
        <v>199</v>
      </c>
      <c r="B43" s="34" t="s">
        <v>182</v>
      </c>
      <c r="C43" s="34" t="s">
        <v>6</v>
      </c>
      <c r="D43" s="34" t="s">
        <v>4</v>
      </c>
      <c r="E43" s="34" t="s">
        <v>183</v>
      </c>
      <c r="F43" s="28">
        <f t="shared" si="2"/>
        <v>28</v>
      </c>
      <c r="G43" s="47">
        <f t="shared" si="3"/>
        <v>0.20592198829192795</v>
      </c>
      <c r="H43" s="47">
        <f t="shared" si="4"/>
        <v>0.36383449244869126</v>
      </c>
      <c r="I43" s="12">
        <v>14</v>
      </c>
      <c r="J43" s="12">
        <v>9.75</v>
      </c>
      <c r="K43" s="12">
        <f>-L617</f>
        <v>0</v>
      </c>
      <c r="L43" s="12">
        <v>9.75</v>
      </c>
      <c r="M43" s="12">
        <v>1</v>
      </c>
      <c r="N43" s="12">
        <v>0</v>
      </c>
      <c r="O43" s="12">
        <v>8</v>
      </c>
      <c r="P43" s="12">
        <v>15</v>
      </c>
      <c r="Q43" s="48"/>
      <c r="R43" s="63">
        <v>762605</v>
      </c>
      <c r="S43" s="4">
        <v>0</v>
      </c>
      <c r="T43" s="12">
        <v>6</v>
      </c>
      <c r="U43" s="12">
        <v>0</v>
      </c>
      <c r="V43" s="12">
        <v>10</v>
      </c>
      <c r="W43" s="4">
        <v>0</v>
      </c>
      <c r="X43" s="12">
        <v>65</v>
      </c>
      <c r="Y43" s="61">
        <f t="shared" si="5"/>
        <v>0</v>
      </c>
      <c r="Z43" s="47">
        <f t="shared" si="6"/>
        <v>0</v>
      </c>
      <c r="AA43" s="47">
        <f t="shared" si="7"/>
        <v>1</v>
      </c>
      <c r="AB43" s="47">
        <f t="shared" si="8"/>
        <v>1</v>
      </c>
      <c r="AC43" s="47">
        <f t="shared" si="9"/>
        <v>0.10256410256410256</v>
      </c>
      <c r="AD43" s="47">
        <f t="shared" si="10"/>
        <v>0.16324786324786325</v>
      </c>
      <c r="AE43" s="47">
        <f t="shared" si="11"/>
        <v>0</v>
      </c>
      <c r="AF43" s="47">
        <f t="shared" si="12"/>
        <v>0</v>
      </c>
      <c r="AG43" s="47">
        <f t="shared" si="13"/>
        <v>0.82051282051282048</v>
      </c>
      <c r="AH43" s="47">
        <f t="shared" si="14"/>
        <v>0.3692307692307692</v>
      </c>
      <c r="AI43" s="47">
        <f t="shared" si="15"/>
        <v>1.5384615384615385</v>
      </c>
      <c r="AJ43" s="47">
        <f t="shared" si="16"/>
        <v>0.20860495436766624</v>
      </c>
      <c r="AK43" s="47">
        <f t="shared" si="17"/>
        <v>78215.897435897437</v>
      </c>
      <c r="AL43" s="47">
        <f t="shared" si="18"/>
        <v>2.7480649556856529E-2</v>
      </c>
      <c r="AM43" s="47">
        <f t="shared" si="19"/>
        <v>0</v>
      </c>
      <c r="AN43" s="47">
        <f t="shared" si="20"/>
        <v>0</v>
      </c>
      <c r="AO43" s="47">
        <f t="shared" si="21"/>
        <v>0.61538461538461542</v>
      </c>
      <c r="AP43" s="47">
        <f t="shared" si="22"/>
        <v>0.50349650349650343</v>
      </c>
      <c r="AQ43" s="47">
        <f t="shared" si="23"/>
        <v>0</v>
      </c>
      <c r="AR43" s="47">
        <f t="shared" si="24"/>
        <v>0</v>
      </c>
      <c r="AS43" s="47">
        <f t="shared" si="25"/>
        <v>1.0256410256410255</v>
      </c>
      <c r="AT43" s="47">
        <f t="shared" si="26"/>
        <v>0.25641025641025639</v>
      </c>
      <c r="AU43" s="47">
        <f t="shared" si="27"/>
        <v>0</v>
      </c>
      <c r="AV43" s="47">
        <f t="shared" si="28"/>
        <v>0</v>
      </c>
      <c r="AW43" s="47">
        <f t="shared" si="29"/>
        <v>6.666666666666667</v>
      </c>
      <c r="AX43" s="47">
        <f t="shared" si="30"/>
        <v>0.14851485148514854</v>
      </c>
    </row>
    <row r="44" spans="1:58" ht="63.75">
      <c r="A44" s="26" t="s">
        <v>184</v>
      </c>
      <c r="B44" s="27" t="s">
        <v>10</v>
      </c>
      <c r="C44" s="27" t="s">
        <v>6</v>
      </c>
      <c r="D44" s="27" t="s">
        <v>4</v>
      </c>
      <c r="E44" s="27" t="s">
        <v>11</v>
      </c>
      <c r="F44" s="30">
        <f t="shared" si="2"/>
        <v>29</v>
      </c>
      <c r="G44" s="51">
        <f t="shared" si="3"/>
        <v>0.2050958485150926</v>
      </c>
      <c r="H44" s="51">
        <f t="shared" si="4"/>
        <v>0.36237482245963482</v>
      </c>
      <c r="I44" s="12">
        <v>13</v>
      </c>
      <c r="J44" s="12">
        <v>8.4499999999999993</v>
      </c>
      <c r="K44" s="12">
        <v>1</v>
      </c>
      <c r="L44" s="12">
        <v>8.25</v>
      </c>
      <c r="M44" s="12">
        <v>2</v>
      </c>
      <c r="N44" s="12">
        <v>0</v>
      </c>
      <c r="O44" s="12">
        <v>4</v>
      </c>
      <c r="P44" s="12">
        <v>2</v>
      </c>
      <c r="Q44" s="50"/>
      <c r="R44" s="12">
        <v>0</v>
      </c>
      <c r="S44" s="12">
        <v>0</v>
      </c>
      <c r="T44" s="12">
        <v>1</v>
      </c>
      <c r="U44" s="12">
        <v>9</v>
      </c>
      <c r="V44" s="12">
        <v>0</v>
      </c>
      <c r="W44" s="12">
        <v>85</v>
      </c>
      <c r="X44" s="12">
        <v>96</v>
      </c>
      <c r="Y44" s="61">
        <f t="shared" si="5"/>
        <v>0.1183431952662722</v>
      </c>
      <c r="Z44" s="51">
        <f t="shared" si="6"/>
        <v>0.23668639053254439</v>
      </c>
      <c r="AA44" s="51">
        <f t="shared" si="7"/>
        <v>0.97633136094674566</v>
      </c>
      <c r="AB44" s="51">
        <f t="shared" si="8"/>
        <v>0.97633136094674566</v>
      </c>
      <c r="AC44" s="51">
        <f t="shared" si="9"/>
        <v>0.23668639053254439</v>
      </c>
      <c r="AD44" s="51">
        <f t="shared" si="10"/>
        <v>0.37672583826429984</v>
      </c>
      <c r="AE44" s="51">
        <f t="shared" si="11"/>
        <v>0</v>
      </c>
      <c r="AF44" s="51">
        <f t="shared" si="12"/>
        <v>0</v>
      </c>
      <c r="AG44" s="51">
        <f t="shared" si="13"/>
        <v>0.47337278106508879</v>
      </c>
      <c r="AH44" s="51">
        <f t="shared" si="14"/>
        <v>0.21301775147928995</v>
      </c>
      <c r="AI44" s="51">
        <f t="shared" si="15"/>
        <v>0.23668639053254439</v>
      </c>
      <c r="AJ44" s="51">
        <f t="shared" si="16"/>
        <v>3.2093069902717881E-2</v>
      </c>
      <c r="AK44" s="51">
        <f t="shared" si="17"/>
        <v>0</v>
      </c>
      <c r="AL44" s="51">
        <f t="shared" si="18"/>
        <v>0</v>
      </c>
      <c r="AM44" s="51">
        <f t="shared" si="19"/>
        <v>0</v>
      </c>
      <c r="AN44" s="51">
        <f t="shared" si="20"/>
        <v>0</v>
      </c>
      <c r="AO44" s="51">
        <f t="shared" si="21"/>
        <v>0.1183431952662722</v>
      </c>
      <c r="AP44" s="51">
        <f t="shared" si="22"/>
        <v>9.6826250672404524E-2</v>
      </c>
      <c r="AQ44" s="51">
        <f t="shared" si="23"/>
        <v>1.0650887573964498</v>
      </c>
      <c r="AR44" s="51">
        <f t="shared" si="24"/>
        <v>0.31326139923424995</v>
      </c>
      <c r="AS44" s="51">
        <f t="shared" si="25"/>
        <v>0</v>
      </c>
      <c r="AT44" s="51">
        <f t="shared" si="26"/>
        <v>0</v>
      </c>
      <c r="AU44" s="51">
        <f t="shared" si="27"/>
        <v>10.059171597633137</v>
      </c>
      <c r="AV44" s="51">
        <f t="shared" si="28"/>
        <v>0.16821357186677488</v>
      </c>
      <c r="AW44" s="51">
        <f t="shared" si="29"/>
        <v>11.360946745562131</v>
      </c>
      <c r="AX44" s="51">
        <f t="shared" si="30"/>
        <v>0.25309039779717624</v>
      </c>
    </row>
    <row r="45" spans="1:58" ht="51">
      <c r="A45" s="26" t="s">
        <v>184</v>
      </c>
      <c r="B45" s="27" t="s">
        <v>14</v>
      </c>
      <c r="C45" s="27" t="s">
        <v>6</v>
      </c>
      <c r="D45" s="27" t="s">
        <v>4</v>
      </c>
      <c r="E45" s="27" t="s">
        <v>15</v>
      </c>
      <c r="F45" s="28">
        <f t="shared" si="2"/>
        <v>30</v>
      </c>
      <c r="G45" s="47">
        <f t="shared" si="3"/>
        <v>0.20369794679197248</v>
      </c>
      <c r="H45" s="47">
        <f t="shared" si="4"/>
        <v>0.35990493146769503</v>
      </c>
      <c r="I45" s="12">
        <v>10</v>
      </c>
      <c r="J45" s="12">
        <v>4.8</v>
      </c>
      <c r="K45" s="12">
        <v>0.65</v>
      </c>
      <c r="L45" s="12">
        <v>4.3</v>
      </c>
      <c r="M45" s="12">
        <v>0.65</v>
      </c>
      <c r="N45" s="12">
        <v>0</v>
      </c>
      <c r="O45" s="12">
        <v>2</v>
      </c>
      <c r="P45" s="12">
        <v>1</v>
      </c>
      <c r="Q45" s="48"/>
      <c r="R45" s="63">
        <v>490000</v>
      </c>
      <c r="S45" s="4">
        <v>0</v>
      </c>
      <c r="T45" s="4">
        <v>2</v>
      </c>
      <c r="U45" s="4">
        <v>9</v>
      </c>
      <c r="V45" s="4">
        <v>0</v>
      </c>
      <c r="W45" s="4">
        <v>15</v>
      </c>
      <c r="X45" s="4">
        <v>15</v>
      </c>
      <c r="Y45" s="61">
        <f t="shared" si="5"/>
        <v>0.13541666666666669</v>
      </c>
      <c r="Z45" s="47">
        <f t="shared" si="6"/>
        <v>0.27083333333333337</v>
      </c>
      <c r="AA45" s="47">
        <f t="shared" si="7"/>
        <v>0.89583333333333337</v>
      </c>
      <c r="AB45" s="47">
        <f t="shared" si="8"/>
        <v>0.89583333333333337</v>
      </c>
      <c r="AC45" s="47">
        <f t="shared" si="9"/>
        <v>0.13541666666666669</v>
      </c>
      <c r="AD45" s="47">
        <f t="shared" si="10"/>
        <v>0.21553819444444447</v>
      </c>
      <c r="AE45" s="47">
        <f t="shared" si="11"/>
        <v>0</v>
      </c>
      <c r="AF45" s="47">
        <f t="shared" si="12"/>
        <v>0</v>
      </c>
      <c r="AG45" s="47">
        <f t="shared" si="13"/>
        <v>0.41666666666666669</v>
      </c>
      <c r="AH45" s="47">
        <f t="shared" si="14"/>
        <v>0.1875</v>
      </c>
      <c r="AI45" s="47">
        <f t="shared" si="15"/>
        <v>0.20833333333333334</v>
      </c>
      <c r="AJ45" s="47">
        <f t="shared" si="16"/>
        <v>2.8248587570621469E-2</v>
      </c>
      <c r="AK45" s="47">
        <f t="shared" si="17"/>
        <v>102083.33333333334</v>
      </c>
      <c r="AL45" s="47">
        <f t="shared" si="18"/>
        <v>3.5866318752248889E-2</v>
      </c>
      <c r="AM45" s="47">
        <f t="shared" si="19"/>
        <v>0</v>
      </c>
      <c r="AN45" s="47">
        <f t="shared" si="20"/>
        <v>0</v>
      </c>
      <c r="AO45" s="47">
        <f t="shared" si="21"/>
        <v>0.41666666666666669</v>
      </c>
      <c r="AP45" s="47">
        <f t="shared" si="22"/>
        <v>0.34090909090909088</v>
      </c>
      <c r="AQ45" s="47">
        <f t="shared" si="23"/>
        <v>1.875</v>
      </c>
      <c r="AR45" s="47">
        <f t="shared" si="24"/>
        <v>0.55147058823529416</v>
      </c>
      <c r="AS45" s="47">
        <f t="shared" si="25"/>
        <v>0</v>
      </c>
      <c r="AT45" s="47">
        <f t="shared" si="26"/>
        <v>0</v>
      </c>
      <c r="AU45" s="47">
        <f t="shared" si="27"/>
        <v>3.125</v>
      </c>
      <c r="AV45" s="47">
        <f t="shared" si="28"/>
        <v>5.225752508361204E-2</v>
      </c>
      <c r="AW45" s="47">
        <f t="shared" si="29"/>
        <v>3.125</v>
      </c>
      <c r="AX45" s="47">
        <f t="shared" si="30"/>
        <v>6.9616336633663373E-2</v>
      </c>
    </row>
    <row r="46" spans="1:58" ht="76.5">
      <c r="A46" s="26" t="s">
        <v>189</v>
      </c>
      <c r="B46" s="27" t="s">
        <v>77</v>
      </c>
      <c r="C46" s="27" t="s">
        <v>6</v>
      </c>
      <c r="D46" s="27" t="s">
        <v>32</v>
      </c>
      <c r="E46" s="27" t="s">
        <v>78</v>
      </c>
      <c r="F46" s="28">
        <f t="shared" si="2"/>
        <v>31</v>
      </c>
      <c r="G46" s="47">
        <f t="shared" si="3"/>
        <v>0.20361841242079953</v>
      </c>
      <c r="H46" s="47">
        <f t="shared" si="4"/>
        <v>0.35976440568990914</v>
      </c>
      <c r="I46" s="7">
        <v>5</v>
      </c>
      <c r="J46" s="7">
        <v>3.65</v>
      </c>
      <c r="K46" s="7">
        <v>1.1499999999999999</v>
      </c>
      <c r="L46" s="7">
        <v>3.5</v>
      </c>
      <c r="M46" s="2">
        <v>1</v>
      </c>
      <c r="N46" s="2">
        <v>0</v>
      </c>
      <c r="O46" s="2">
        <v>0</v>
      </c>
      <c r="P46" s="2">
        <v>0</v>
      </c>
      <c r="Q46" s="56"/>
      <c r="R46" s="12">
        <v>0</v>
      </c>
      <c r="S46" s="12">
        <v>0</v>
      </c>
      <c r="T46" s="12">
        <v>2</v>
      </c>
      <c r="U46" s="12">
        <v>0</v>
      </c>
      <c r="V46" s="12">
        <v>2</v>
      </c>
      <c r="W46" s="12">
        <v>0</v>
      </c>
      <c r="X46" s="12">
        <v>6</v>
      </c>
      <c r="Y46" s="61">
        <f t="shared" si="5"/>
        <v>0.31506849315068491</v>
      </c>
      <c r="Z46" s="47">
        <f t="shared" si="6"/>
        <v>0.63013698630136983</v>
      </c>
      <c r="AA46" s="47">
        <f t="shared" si="7"/>
        <v>0.95890410958904115</v>
      </c>
      <c r="AB46" s="47">
        <f t="shared" si="8"/>
        <v>0.95890410958904115</v>
      </c>
      <c r="AC46" s="47">
        <f t="shared" si="9"/>
        <v>0.27397260273972601</v>
      </c>
      <c r="AD46" s="47">
        <f t="shared" si="10"/>
        <v>0.4360730593607306</v>
      </c>
      <c r="AE46" s="47">
        <f t="shared" si="11"/>
        <v>0</v>
      </c>
      <c r="AF46" s="47">
        <f t="shared" si="12"/>
        <v>0</v>
      </c>
      <c r="AG46" s="47">
        <f t="shared" si="13"/>
        <v>0</v>
      </c>
      <c r="AH46" s="47">
        <f t="shared" si="14"/>
        <v>0</v>
      </c>
      <c r="AI46" s="47">
        <f t="shared" si="15"/>
        <v>0</v>
      </c>
      <c r="AJ46" s="47">
        <f t="shared" si="16"/>
        <v>0</v>
      </c>
      <c r="AK46" s="47">
        <f t="shared" si="17"/>
        <v>0</v>
      </c>
      <c r="AL46" s="47">
        <f t="shared" si="18"/>
        <v>0</v>
      </c>
      <c r="AM46" s="47">
        <f t="shared" si="19"/>
        <v>0</v>
      </c>
      <c r="AN46" s="47">
        <f t="shared" si="20"/>
        <v>0</v>
      </c>
      <c r="AO46" s="47">
        <f t="shared" si="21"/>
        <v>0.54794520547945202</v>
      </c>
      <c r="AP46" s="47">
        <f t="shared" si="22"/>
        <v>0.448318804483188</v>
      </c>
      <c r="AQ46" s="47">
        <f t="shared" si="23"/>
        <v>0</v>
      </c>
      <c r="AR46" s="47">
        <f t="shared" si="24"/>
        <v>0</v>
      </c>
      <c r="AS46" s="47">
        <f t="shared" si="25"/>
        <v>0.54794520547945202</v>
      </c>
      <c r="AT46" s="47">
        <f t="shared" si="26"/>
        <v>0.13698630136986301</v>
      </c>
      <c r="AU46" s="47">
        <f t="shared" si="27"/>
        <v>0</v>
      </c>
      <c r="AV46" s="47">
        <f t="shared" si="28"/>
        <v>0</v>
      </c>
      <c r="AW46" s="47">
        <f t="shared" si="29"/>
        <v>1.6438356164383563</v>
      </c>
      <c r="AX46" s="47">
        <f t="shared" si="30"/>
        <v>3.662010036620101E-2</v>
      </c>
    </row>
    <row r="47" spans="1:58" ht="89.25">
      <c r="A47" s="26" t="s">
        <v>194</v>
      </c>
      <c r="B47" s="27" t="s">
        <v>113</v>
      </c>
      <c r="C47" s="27" t="s">
        <v>6</v>
      </c>
      <c r="D47" s="27" t="s">
        <v>32</v>
      </c>
      <c r="E47" s="27" t="s">
        <v>114</v>
      </c>
      <c r="F47" s="28">
        <f t="shared" si="2"/>
        <v>32</v>
      </c>
      <c r="G47" s="47">
        <f t="shared" si="3"/>
        <v>0.19924106028403726</v>
      </c>
      <c r="H47" s="47">
        <f t="shared" si="4"/>
        <v>0.35203025497507495</v>
      </c>
      <c r="I47" s="12">
        <v>12</v>
      </c>
      <c r="J47" s="12">
        <v>9.1</v>
      </c>
      <c r="K47" s="12">
        <v>3</v>
      </c>
      <c r="L47" s="12">
        <v>9.1</v>
      </c>
      <c r="M47" s="12">
        <v>3</v>
      </c>
      <c r="N47" s="12">
        <v>0</v>
      </c>
      <c r="O47" s="12">
        <v>0</v>
      </c>
      <c r="P47" s="12">
        <v>10</v>
      </c>
      <c r="Q47" s="48"/>
      <c r="R47" s="63">
        <v>400000</v>
      </c>
      <c r="S47" s="12">
        <v>0</v>
      </c>
      <c r="T47" s="12">
        <v>0</v>
      </c>
      <c r="U47" s="12">
        <v>4</v>
      </c>
      <c r="V47" s="12">
        <v>4</v>
      </c>
      <c r="W47" s="12">
        <v>0</v>
      </c>
      <c r="X47" s="12">
        <v>1</v>
      </c>
      <c r="Y47" s="61">
        <f t="shared" si="5"/>
        <v>0.32967032967032966</v>
      </c>
      <c r="Z47" s="47">
        <f t="shared" si="6"/>
        <v>0.65934065934065933</v>
      </c>
      <c r="AA47" s="47">
        <f t="shared" si="7"/>
        <v>1</v>
      </c>
      <c r="AB47" s="47">
        <f t="shared" si="8"/>
        <v>1</v>
      </c>
      <c r="AC47" s="47">
        <f t="shared" si="9"/>
        <v>0.32967032967032966</v>
      </c>
      <c r="AD47" s="47">
        <f t="shared" si="10"/>
        <v>0.52472527472527475</v>
      </c>
      <c r="AE47" s="47">
        <f t="shared" si="11"/>
        <v>0</v>
      </c>
      <c r="AF47" s="47">
        <f t="shared" si="12"/>
        <v>0</v>
      </c>
      <c r="AG47" s="47">
        <f t="shared" si="13"/>
        <v>0</v>
      </c>
      <c r="AH47" s="47">
        <f t="shared" si="14"/>
        <v>0</v>
      </c>
      <c r="AI47" s="47">
        <f t="shared" si="15"/>
        <v>1.098901098901099</v>
      </c>
      <c r="AJ47" s="47">
        <f t="shared" si="16"/>
        <v>0.14900353883404732</v>
      </c>
      <c r="AK47" s="47">
        <f t="shared" si="17"/>
        <v>43956.043956043955</v>
      </c>
      <c r="AL47" s="47">
        <f t="shared" si="18"/>
        <v>1.5443671676231861E-2</v>
      </c>
      <c r="AM47" s="47">
        <f t="shared" si="19"/>
        <v>0</v>
      </c>
      <c r="AN47" s="47">
        <f t="shared" si="20"/>
        <v>0</v>
      </c>
      <c r="AO47" s="47">
        <f t="shared" si="21"/>
        <v>0</v>
      </c>
      <c r="AP47" s="47">
        <f t="shared" si="22"/>
        <v>0</v>
      </c>
      <c r="AQ47" s="47">
        <f t="shared" si="23"/>
        <v>0.43956043956043955</v>
      </c>
      <c r="AR47" s="47">
        <f t="shared" si="24"/>
        <v>0.12928248222365871</v>
      </c>
      <c r="AS47" s="47">
        <f t="shared" si="25"/>
        <v>0.43956043956043955</v>
      </c>
      <c r="AT47" s="47">
        <f t="shared" si="26"/>
        <v>0.10989010989010989</v>
      </c>
      <c r="AU47" s="47">
        <f t="shared" si="27"/>
        <v>0</v>
      </c>
      <c r="AV47" s="47">
        <f t="shared" si="28"/>
        <v>0</v>
      </c>
      <c r="AW47" s="47">
        <f t="shared" si="29"/>
        <v>0.10989010989010989</v>
      </c>
      <c r="AX47" s="47">
        <f t="shared" si="30"/>
        <v>2.448047002502448E-3</v>
      </c>
    </row>
    <row r="48" spans="1:58" ht="51">
      <c r="A48" s="33" t="s">
        <v>199</v>
      </c>
      <c r="B48" s="34" t="s">
        <v>162</v>
      </c>
      <c r="C48" s="34" t="s">
        <v>6</v>
      </c>
      <c r="D48" s="34" t="s">
        <v>4</v>
      </c>
      <c r="E48" s="34" t="s">
        <v>163</v>
      </c>
      <c r="F48" s="28">
        <f t="shared" ref="F48:F79" si="31">RANK(H48,$H$16:$H$112,0)</f>
        <v>33</v>
      </c>
      <c r="G48" s="47">
        <f t="shared" ref="G48:G79" si="32">Z48*$I$8+AB48*$J$8+AD48*$K$8+AF48*$L$8+AH48*$M$8+AJ48*$N$8+AL48*$O$8+AN48*$P$8+AP48*$Q$8+AR48*$R$8+AT48*$S$8+AV48*$T$8+AX48*$U$8</f>
        <v>0.19650138737493641</v>
      </c>
      <c r="H48" s="47">
        <f t="shared" ref="H48:H79" si="33">G48/MAX($G$16:$G$112)</f>
        <v>0.34718964756531634</v>
      </c>
      <c r="I48" s="12">
        <v>11</v>
      </c>
      <c r="J48" s="12">
        <v>7.25</v>
      </c>
      <c r="K48" s="12">
        <v>1</v>
      </c>
      <c r="L48" s="12">
        <v>7</v>
      </c>
      <c r="M48" s="12">
        <v>0</v>
      </c>
      <c r="N48" s="12">
        <v>0</v>
      </c>
      <c r="O48" s="12">
        <v>2</v>
      </c>
      <c r="P48" s="12">
        <v>7</v>
      </c>
      <c r="Q48" s="28"/>
      <c r="R48" s="63">
        <v>24000</v>
      </c>
      <c r="S48" s="12">
        <v>2</v>
      </c>
      <c r="T48" s="12">
        <v>4</v>
      </c>
      <c r="U48" s="12">
        <v>3</v>
      </c>
      <c r="V48" s="12">
        <v>3</v>
      </c>
      <c r="W48" s="10">
        <v>0</v>
      </c>
      <c r="X48" s="12">
        <v>37</v>
      </c>
      <c r="Y48" s="61">
        <f t="shared" ref="Y48:Y79" si="34">IF(J48=0,0,K48/J48)</f>
        <v>0.13793103448275862</v>
      </c>
      <c r="Z48" s="47">
        <f t="shared" ref="Z48:Z79" si="35">IFERROR(Y48/$Y$13,0)</f>
        <v>0.27586206896551724</v>
      </c>
      <c r="AA48" s="47">
        <f t="shared" ref="AA48:AA79" si="36">IF(J48=0,0,L48/J48)</f>
        <v>0.96551724137931039</v>
      </c>
      <c r="AB48" s="47">
        <f t="shared" ref="AB48:AB79" si="37">IFERROR(AA48/$AA$13,0)</f>
        <v>0.96551724137931039</v>
      </c>
      <c r="AC48" s="47">
        <f t="shared" ref="AC48:AC79" si="38">IF(J48=0,0,M48/J48)</f>
        <v>0</v>
      </c>
      <c r="AD48" s="47">
        <f t="shared" ref="AD48:AD79" si="39">IFERROR(AC48/$AC$13,0)</f>
        <v>0</v>
      </c>
      <c r="AE48" s="47">
        <f t="shared" ref="AE48:AE79" si="40">IF(J48=0,0,N48/J48)</f>
        <v>0</v>
      </c>
      <c r="AF48" s="47">
        <f t="shared" ref="AF48:AF79" si="41">AE48/$AE$13</f>
        <v>0</v>
      </c>
      <c r="AG48" s="47">
        <f t="shared" ref="AG48:AG79" si="42">IF(J48=0,0,O48/J48)</f>
        <v>0.27586206896551724</v>
      </c>
      <c r="AH48" s="47">
        <f t="shared" ref="AH48:AH79" si="43">IFERROR(AG48/$AG$13,0)</f>
        <v>0.12413793103448276</v>
      </c>
      <c r="AI48" s="47">
        <f t="shared" ref="AI48:AI79" si="44">IF(J48=0,0,P48/J48)</f>
        <v>0.96551724137931039</v>
      </c>
      <c r="AJ48" s="47">
        <f t="shared" ref="AJ48:AJ79" si="45">IFERROR(AI48/$AI$13,0)</f>
        <v>0.13091759205143191</v>
      </c>
      <c r="AK48" s="47">
        <f t="shared" ref="AK48:AK79" si="46">IF(J48=0,0,R48/J48)</f>
        <v>3310.344827586207</v>
      </c>
      <c r="AL48" s="47">
        <f t="shared" ref="AL48:AL79" si="47">IFERROR(AK48/$AK$13,0)</f>
        <v>1.1630682393410478E-3</v>
      </c>
      <c r="AM48" s="47">
        <f t="shared" ref="AM48:AM79" si="48">IF(J48=0,0,S48/J48)</f>
        <v>0.27586206896551724</v>
      </c>
      <c r="AN48" s="47">
        <f t="shared" ref="AN48:AN79" si="49">IFERROR(AM48/$AM$13,0)</f>
        <v>0.26666666666666666</v>
      </c>
      <c r="AO48" s="47">
        <f t="shared" ref="AO48:AO79" si="50">IF(J48=0,0,T48/J48)</f>
        <v>0.55172413793103448</v>
      </c>
      <c r="AP48" s="47">
        <f t="shared" ref="AP48:AP79" si="51">IFERROR(AO48/$AO$13,0)</f>
        <v>0.45141065830721</v>
      </c>
      <c r="AQ48" s="47">
        <f t="shared" ref="AQ48:AQ79" si="52">IF(J48=0,0,U48/J48)</f>
        <v>0.41379310344827586</v>
      </c>
      <c r="AR48" s="47">
        <f t="shared" ref="AR48:AR79" si="53">IFERROR(AQ48/$AQ$13,0)</f>
        <v>0.12170385395537525</v>
      </c>
      <c r="AS48" s="47">
        <f t="shared" ref="AS48:AS79" si="54">IF(J48=0,0,V48/J48)</f>
        <v>0.41379310344827586</v>
      </c>
      <c r="AT48" s="47">
        <f t="shared" ref="AT48:AT79" si="55">IFERROR(AS48/$AS$13,0)</f>
        <v>0.10344827586206896</v>
      </c>
      <c r="AU48" s="47">
        <f t="shared" ref="AU48:AU79" si="56">IF(J48=0,0,W48/J48)</f>
        <v>0</v>
      </c>
      <c r="AV48" s="47">
        <f t="shared" ref="AV48:AV79" si="57">IFERROR(AU48/$AU$13,0)</f>
        <v>0</v>
      </c>
      <c r="AW48" s="47">
        <f t="shared" ref="AW48:AW79" si="58">IF(J48=0,0,X48/J48)</f>
        <v>5.1034482758620694</v>
      </c>
      <c r="AX48" s="47">
        <f t="shared" ref="AX48:AX79" si="59">IFERROR(AW48/$AW$13,0)</f>
        <v>0.11369067941276888</v>
      </c>
    </row>
    <row r="49" spans="1:50" ht="63.75">
      <c r="A49" s="26" t="s">
        <v>192</v>
      </c>
      <c r="B49" s="27" t="s">
        <v>95</v>
      </c>
      <c r="C49" s="27" t="s">
        <v>6</v>
      </c>
      <c r="D49" s="27" t="s">
        <v>4</v>
      </c>
      <c r="E49" s="27" t="s">
        <v>96</v>
      </c>
      <c r="F49" s="28">
        <f t="shared" si="31"/>
        <v>34</v>
      </c>
      <c r="G49" s="47">
        <f t="shared" si="32"/>
        <v>0.19526618557380693</v>
      </c>
      <c r="H49" s="47">
        <f t="shared" si="33"/>
        <v>0.34500722390034788</v>
      </c>
      <c r="I49" s="12">
        <v>10</v>
      </c>
      <c r="J49" s="12">
        <v>6.5</v>
      </c>
      <c r="K49" s="12">
        <v>0</v>
      </c>
      <c r="L49" s="12">
        <v>6</v>
      </c>
      <c r="M49" s="12">
        <v>0</v>
      </c>
      <c r="N49" s="12">
        <v>0</v>
      </c>
      <c r="O49" s="12">
        <v>2</v>
      </c>
      <c r="P49" s="12">
        <v>39</v>
      </c>
      <c r="Q49" s="48"/>
      <c r="R49" s="63">
        <v>2914000</v>
      </c>
      <c r="S49" s="4">
        <v>0</v>
      </c>
      <c r="T49" s="12">
        <v>1</v>
      </c>
      <c r="U49" s="12">
        <v>1</v>
      </c>
      <c r="V49" s="12">
        <v>3</v>
      </c>
      <c r="W49" s="4">
        <v>0</v>
      </c>
      <c r="X49" s="12">
        <v>64</v>
      </c>
      <c r="Y49" s="61">
        <f t="shared" si="34"/>
        <v>0</v>
      </c>
      <c r="Z49" s="47">
        <f t="shared" si="35"/>
        <v>0</v>
      </c>
      <c r="AA49" s="47">
        <f t="shared" si="36"/>
        <v>0.92307692307692313</v>
      </c>
      <c r="AB49" s="47">
        <f t="shared" si="37"/>
        <v>0.92307692307692313</v>
      </c>
      <c r="AC49" s="47">
        <f t="shared" si="38"/>
        <v>0</v>
      </c>
      <c r="AD49" s="47">
        <f t="shared" si="39"/>
        <v>0</v>
      </c>
      <c r="AE49" s="47">
        <f t="shared" si="40"/>
        <v>0</v>
      </c>
      <c r="AF49" s="47">
        <f t="shared" si="41"/>
        <v>0</v>
      </c>
      <c r="AG49" s="47">
        <f t="shared" si="42"/>
        <v>0.30769230769230771</v>
      </c>
      <c r="AH49" s="47">
        <f t="shared" si="43"/>
        <v>0.13846153846153847</v>
      </c>
      <c r="AI49" s="47">
        <f t="shared" si="44"/>
        <v>6</v>
      </c>
      <c r="AJ49" s="47">
        <f t="shared" si="45"/>
        <v>0.81355932203389836</v>
      </c>
      <c r="AK49" s="47">
        <f t="shared" si="46"/>
        <v>448307.69230769231</v>
      </c>
      <c r="AL49" s="47">
        <f t="shared" si="47"/>
        <v>0.15751000742588875</v>
      </c>
      <c r="AM49" s="47">
        <f t="shared" si="48"/>
        <v>0</v>
      </c>
      <c r="AN49" s="47">
        <f t="shared" si="49"/>
        <v>0</v>
      </c>
      <c r="AO49" s="47">
        <f t="shared" si="50"/>
        <v>0.15384615384615385</v>
      </c>
      <c r="AP49" s="47">
        <f t="shared" si="51"/>
        <v>0.12587412587412586</v>
      </c>
      <c r="AQ49" s="47">
        <f t="shared" si="52"/>
        <v>0.15384615384615385</v>
      </c>
      <c r="AR49" s="47">
        <f t="shared" si="53"/>
        <v>4.5248868778280549E-2</v>
      </c>
      <c r="AS49" s="47">
        <f t="shared" si="54"/>
        <v>0.46153846153846156</v>
      </c>
      <c r="AT49" s="47">
        <f t="shared" si="55"/>
        <v>0.11538461538461539</v>
      </c>
      <c r="AU49" s="47">
        <f t="shared" si="56"/>
        <v>0</v>
      </c>
      <c r="AV49" s="47">
        <f t="shared" si="57"/>
        <v>0</v>
      </c>
      <c r="AW49" s="47">
        <f t="shared" si="58"/>
        <v>9.8461538461538467</v>
      </c>
      <c r="AX49" s="47">
        <f t="shared" si="59"/>
        <v>0.21934501142421936</v>
      </c>
    </row>
    <row r="50" spans="1:50" ht="76.5">
      <c r="A50" s="26" t="s">
        <v>196</v>
      </c>
      <c r="B50" s="27" t="s">
        <v>272</v>
      </c>
      <c r="C50" s="27" t="s">
        <v>6</v>
      </c>
      <c r="D50" s="27"/>
      <c r="E50" s="27" t="s">
        <v>262</v>
      </c>
      <c r="F50" s="28">
        <f t="shared" si="31"/>
        <v>35</v>
      </c>
      <c r="G50" s="47">
        <f t="shared" si="32"/>
        <v>0.18278983305355856</v>
      </c>
      <c r="H50" s="47">
        <f t="shared" si="33"/>
        <v>0.32296330608240081</v>
      </c>
      <c r="I50" s="12">
        <v>16</v>
      </c>
      <c r="J50" s="12">
        <v>7.45</v>
      </c>
      <c r="K50" s="12">
        <v>0</v>
      </c>
      <c r="L50" s="12">
        <v>6.95</v>
      </c>
      <c r="M50" s="12">
        <v>0</v>
      </c>
      <c r="N50" s="12">
        <v>0</v>
      </c>
      <c r="O50" s="12">
        <v>0</v>
      </c>
      <c r="P50" s="12">
        <v>10</v>
      </c>
      <c r="Q50" s="56"/>
      <c r="R50" s="63">
        <v>0</v>
      </c>
      <c r="S50" s="4">
        <v>0</v>
      </c>
      <c r="T50" s="12">
        <v>1</v>
      </c>
      <c r="U50" s="12">
        <v>3</v>
      </c>
      <c r="V50" s="12">
        <v>28</v>
      </c>
      <c r="W50" s="4">
        <v>39</v>
      </c>
      <c r="X50" s="12">
        <v>2</v>
      </c>
      <c r="Y50" s="61">
        <f t="shared" si="34"/>
        <v>0</v>
      </c>
      <c r="Z50" s="47">
        <f t="shared" si="35"/>
        <v>0</v>
      </c>
      <c r="AA50" s="47">
        <f t="shared" si="36"/>
        <v>0.93288590604026844</v>
      </c>
      <c r="AB50" s="47">
        <f t="shared" si="37"/>
        <v>0.93288590604026844</v>
      </c>
      <c r="AC50" s="47">
        <f t="shared" si="38"/>
        <v>0</v>
      </c>
      <c r="AD50" s="47">
        <f t="shared" si="39"/>
        <v>0</v>
      </c>
      <c r="AE50" s="47">
        <f t="shared" si="40"/>
        <v>0</v>
      </c>
      <c r="AF50" s="47">
        <f t="shared" si="41"/>
        <v>0</v>
      </c>
      <c r="AG50" s="47">
        <f t="shared" si="42"/>
        <v>0</v>
      </c>
      <c r="AH50" s="47">
        <f t="shared" si="43"/>
        <v>0</v>
      </c>
      <c r="AI50" s="47">
        <f t="shared" si="44"/>
        <v>1.3422818791946309</v>
      </c>
      <c r="AJ50" s="47">
        <f t="shared" si="45"/>
        <v>0.18200432260266183</v>
      </c>
      <c r="AK50" s="47">
        <f t="shared" si="46"/>
        <v>0</v>
      </c>
      <c r="AL50" s="47">
        <f t="shared" si="47"/>
        <v>0</v>
      </c>
      <c r="AM50" s="47">
        <f t="shared" si="48"/>
        <v>0</v>
      </c>
      <c r="AN50" s="47">
        <f t="shared" si="49"/>
        <v>0</v>
      </c>
      <c r="AO50" s="47">
        <f t="shared" si="50"/>
        <v>0.13422818791946309</v>
      </c>
      <c r="AP50" s="47">
        <f t="shared" si="51"/>
        <v>0.10982306284319707</v>
      </c>
      <c r="AQ50" s="47">
        <f t="shared" si="52"/>
        <v>0.40268456375838924</v>
      </c>
      <c r="AR50" s="47">
        <f t="shared" si="53"/>
        <v>0.11843663639952624</v>
      </c>
      <c r="AS50" s="47">
        <f t="shared" si="54"/>
        <v>3.7583892617449663</v>
      </c>
      <c r="AT50" s="47">
        <f t="shared" si="55"/>
        <v>0.93959731543624159</v>
      </c>
      <c r="AU50" s="47">
        <f t="shared" si="56"/>
        <v>5.2348993288590604</v>
      </c>
      <c r="AV50" s="47">
        <f t="shared" si="57"/>
        <v>8.7540122556171579E-2</v>
      </c>
      <c r="AW50" s="47">
        <f t="shared" si="58"/>
        <v>0.26845637583892618</v>
      </c>
      <c r="AX50" s="47">
        <f t="shared" si="59"/>
        <v>5.9804638181939008E-3</v>
      </c>
    </row>
    <row r="51" spans="1:50" ht="76.5">
      <c r="A51" s="33" t="s">
        <v>199</v>
      </c>
      <c r="B51" s="34" t="s">
        <v>172</v>
      </c>
      <c r="C51" s="34" t="s">
        <v>6</v>
      </c>
      <c r="D51" s="34" t="s">
        <v>32</v>
      </c>
      <c r="E51" s="34" t="s">
        <v>173</v>
      </c>
      <c r="F51" s="28">
        <f t="shared" si="31"/>
        <v>36</v>
      </c>
      <c r="G51" s="47">
        <f t="shared" si="32"/>
        <v>0.18070279940532091</v>
      </c>
      <c r="H51" s="47">
        <f t="shared" si="33"/>
        <v>0.3192758182408722</v>
      </c>
      <c r="I51" s="12">
        <v>12</v>
      </c>
      <c r="J51" s="12">
        <v>8</v>
      </c>
      <c r="K51" s="12">
        <v>0.25</v>
      </c>
      <c r="L51" s="12">
        <v>7.5</v>
      </c>
      <c r="M51" s="12">
        <v>3</v>
      </c>
      <c r="N51" s="12">
        <v>0</v>
      </c>
      <c r="O51" s="12">
        <v>3</v>
      </c>
      <c r="P51" s="12">
        <v>8</v>
      </c>
      <c r="Q51" s="57"/>
      <c r="R51" s="63">
        <v>50000</v>
      </c>
      <c r="S51" s="4">
        <v>0</v>
      </c>
      <c r="T51" s="12">
        <v>3</v>
      </c>
      <c r="U51" s="12">
        <v>2</v>
      </c>
      <c r="V51" s="12">
        <v>1</v>
      </c>
      <c r="W51" s="4">
        <v>7</v>
      </c>
      <c r="X51" s="12">
        <v>7</v>
      </c>
      <c r="Y51" s="61">
        <f t="shared" si="34"/>
        <v>3.125E-2</v>
      </c>
      <c r="Z51" s="47">
        <f t="shared" si="35"/>
        <v>6.25E-2</v>
      </c>
      <c r="AA51" s="47">
        <f t="shared" si="36"/>
        <v>0.9375</v>
      </c>
      <c r="AB51" s="47">
        <f t="shared" si="37"/>
        <v>0.9375</v>
      </c>
      <c r="AC51" s="47">
        <f t="shared" si="38"/>
        <v>0.375</v>
      </c>
      <c r="AD51" s="47">
        <f t="shared" si="39"/>
        <v>0.59687500000000004</v>
      </c>
      <c r="AE51" s="47">
        <f t="shared" si="40"/>
        <v>0</v>
      </c>
      <c r="AF51" s="47">
        <f t="shared" si="41"/>
        <v>0</v>
      </c>
      <c r="AG51" s="47">
        <f t="shared" si="42"/>
        <v>0.375</v>
      </c>
      <c r="AH51" s="47">
        <f t="shared" si="43"/>
        <v>0.16874999999999998</v>
      </c>
      <c r="AI51" s="47">
        <f t="shared" si="44"/>
        <v>1</v>
      </c>
      <c r="AJ51" s="47">
        <f t="shared" si="45"/>
        <v>0.13559322033898305</v>
      </c>
      <c r="AK51" s="47">
        <f t="shared" si="46"/>
        <v>6250</v>
      </c>
      <c r="AL51" s="47">
        <f t="shared" si="47"/>
        <v>2.1958970664642178E-3</v>
      </c>
      <c r="AM51" s="47">
        <f t="shared" si="48"/>
        <v>0</v>
      </c>
      <c r="AN51" s="47">
        <f t="shared" si="49"/>
        <v>0</v>
      </c>
      <c r="AO51" s="47">
        <f t="shared" si="50"/>
        <v>0.375</v>
      </c>
      <c r="AP51" s="47">
        <f t="shared" si="51"/>
        <v>0.30681818181818177</v>
      </c>
      <c r="AQ51" s="47">
        <f t="shared" si="52"/>
        <v>0.25</v>
      </c>
      <c r="AR51" s="47">
        <f t="shared" si="53"/>
        <v>7.3529411764705885E-2</v>
      </c>
      <c r="AS51" s="47">
        <f t="shared" si="54"/>
        <v>0.125</v>
      </c>
      <c r="AT51" s="47">
        <f t="shared" si="55"/>
        <v>3.125E-2</v>
      </c>
      <c r="AU51" s="47">
        <f t="shared" si="56"/>
        <v>0.875</v>
      </c>
      <c r="AV51" s="47">
        <f t="shared" si="57"/>
        <v>1.4632107023411372E-2</v>
      </c>
      <c r="AW51" s="47">
        <f t="shared" si="58"/>
        <v>0.875</v>
      </c>
      <c r="AX51" s="47">
        <f t="shared" si="59"/>
        <v>1.9492574257425743E-2</v>
      </c>
    </row>
    <row r="52" spans="1:50" ht="63.75">
      <c r="A52" s="33" t="s">
        <v>199</v>
      </c>
      <c r="B52" s="34" t="s">
        <v>176</v>
      </c>
      <c r="C52" s="34" t="s">
        <v>6</v>
      </c>
      <c r="D52" s="34" t="s">
        <v>4</v>
      </c>
      <c r="E52" s="34" t="s">
        <v>177</v>
      </c>
      <c r="F52" s="28">
        <f t="shared" si="31"/>
        <v>37</v>
      </c>
      <c r="G52" s="47">
        <f t="shared" si="32"/>
        <v>0.17857690049761399</v>
      </c>
      <c r="H52" s="47">
        <f t="shared" si="33"/>
        <v>0.31551966108398694</v>
      </c>
      <c r="I52" s="12">
        <v>9</v>
      </c>
      <c r="J52" s="12">
        <v>8.5</v>
      </c>
      <c r="K52" s="12">
        <v>0.5</v>
      </c>
      <c r="L52" s="12">
        <v>7</v>
      </c>
      <c r="M52" s="12">
        <v>0</v>
      </c>
      <c r="N52" s="12">
        <v>0</v>
      </c>
      <c r="O52" s="12">
        <v>2</v>
      </c>
      <c r="P52" s="3">
        <v>23</v>
      </c>
      <c r="Q52" s="54"/>
      <c r="R52" s="63">
        <v>54744</v>
      </c>
      <c r="S52" s="4">
        <v>0</v>
      </c>
      <c r="T52" s="12">
        <v>5</v>
      </c>
      <c r="U52" s="12">
        <v>0</v>
      </c>
      <c r="V52" s="12">
        <v>8</v>
      </c>
      <c r="W52" s="4">
        <v>0</v>
      </c>
      <c r="X52" s="12">
        <v>72</v>
      </c>
      <c r="Y52" s="61">
        <f t="shared" si="34"/>
        <v>5.8823529411764705E-2</v>
      </c>
      <c r="Z52" s="47">
        <f t="shared" si="35"/>
        <v>0.11764705882352941</v>
      </c>
      <c r="AA52" s="47">
        <f t="shared" si="36"/>
        <v>0.82352941176470584</v>
      </c>
      <c r="AB52" s="47">
        <f t="shared" si="37"/>
        <v>0.82352941176470584</v>
      </c>
      <c r="AC52" s="47">
        <f t="shared" si="38"/>
        <v>0</v>
      </c>
      <c r="AD52" s="47">
        <f t="shared" si="39"/>
        <v>0</v>
      </c>
      <c r="AE52" s="47">
        <f t="shared" si="40"/>
        <v>0</v>
      </c>
      <c r="AF52" s="47">
        <f t="shared" si="41"/>
        <v>0</v>
      </c>
      <c r="AG52" s="47">
        <f t="shared" si="42"/>
        <v>0.23529411764705882</v>
      </c>
      <c r="AH52" s="47">
        <f t="shared" si="43"/>
        <v>0.10588235294117647</v>
      </c>
      <c r="AI52" s="47">
        <f t="shared" si="44"/>
        <v>2.7058823529411766</v>
      </c>
      <c r="AJ52" s="47">
        <f t="shared" si="45"/>
        <v>0.36689930209371885</v>
      </c>
      <c r="AK52" s="47">
        <f t="shared" si="46"/>
        <v>6440.4705882352937</v>
      </c>
      <c r="AL52" s="47">
        <f t="shared" si="47"/>
        <v>2.2628176754167931E-3</v>
      </c>
      <c r="AM52" s="47">
        <f t="shared" si="48"/>
        <v>0</v>
      </c>
      <c r="AN52" s="47">
        <f t="shared" si="49"/>
        <v>0</v>
      </c>
      <c r="AO52" s="47">
        <f t="shared" si="50"/>
        <v>0.58823529411764708</v>
      </c>
      <c r="AP52" s="47">
        <f t="shared" si="51"/>
        <v>0.48128342245989303</v>
      </c>
      <c r="AQ52" s="47">
        <f t="shared" si="52"/>
        <v>0</v>
      </c>
      <c r="AR52" s="47">
        <f t="shared" si="53"/>
        <v>0</v>
      </c>
      <c r="AS52" s="47">
        <f t="shared" si="54"/>
        <v>0.94117647058823528</v>
      </c>
      <c r="AT52" s="47">
        <f t="shared" si="55"/>
        <v>0.23529411764705882</v>
      </c>
      <c r="AU52" s="47">
        <f t="shared" si="56"/>
        <v>0</v>
      </c>
      <c r="AV52" s="47">
        <f t="shared" si="57"/>
        <v>0</v>
      </c>
      <c r="AW52" s="47">
        <f t="shared" si="58"/>
        <v>8.4705882352941178</v>
      </c>
      <c r="AX52" s="47">
        <f t="shared" si="59"/>
        <v>0.18870122306348283</v>
      </c>
    </row>
    <row r="53" spans="1:50" ht="63.75">
      <c r="A53" s="26" t="s">
        <v>198</v>
      </c>
      <c r="B53" s="32" t="s">
        <v>143</v>
      </c>
      <c r="C53" s="32" t="s">
        <v>6</v>
      </c>
      <c r="D53" s="32" t="s">
        <v>4</v>
      </c>
      <c r="E53" s="32" t="s">
        <v>144</v>
      </c>
      <c r="F53" s="28">
        <f t="shared" si="31"/>
        <v>38</v>
      </c>
      <c r="G53" s="47">
        <f t="shared" si="32"/>
        <v>0.17763113818262946</v>
      </c>
      <c r="H53" s="47">
        <f t="shared" si="33"/>
        <v>0.31384863530036988</v>
      </c>
      <c r="I53" s="12">
        <v>13</v>
      </c>
      <c r="J53" s="12">
        <v>14.99</v>
      </c>
      <c r="K53" s="12">
        <v>2.41</v>
      </c>
      <c r="L53" s="12">
        <v>11.94</v>
      </c>
      <c r="M53" s="12">
        <v>5</v>
      </c>
      <c r="N53" s="12">
        <v>0</v>
      </c>
      <c r="O53" s="12">
        <v>0</v>
      </c>
      <c r="P53" s="12">
        <v>21</v>
      </c>
      <c r="Q53" s="55"/>
      <c r="R53" s="63">
        <v>26000</v>
      </c>
      <c r="S53" s="4">
        <v>0</v>
      </c>
      <c r="T53" s="12">
        <v>4</v>
      </c>
      <c r="U53" s="12">
        <v>0</v>
      </c>
      <c r="V53" s="12">
        <v>14</v>
      </c>
      <c r="W53" s="4">
        <v>0</v>
      </c>
      <c r="X53" s="12">
        <v>12</v>
      </c>
      <c r="Y53" s="61">
        <f t="shared" si="34"/>
        <v>0.1607738492328219</v>
      </c>
      <c r="Z53" s="47">
        <f t="shared" si="35"/>
        <v>0.32154769846564379</v>
      </c>
      <c r="AA53" s="47">
        <f t="shared" si="36"/>
        <v>0.79653102068045356</v>
      </c>
      <c r="AB53" s="47">
        <f t="shared" si="37"/>
        <v>0.79653102068045356</v>
      </c>
      <c r="AC53" s="47">
        <f t="shared" si="38"/>
        <v>0.33355570380253502</v>
      </c>
      <c r="AD53" s="47">
        <f t="shared" si="39"/>
        <v>0.53090949521903485</v>
      </c>
      <c r="AE53" s="47">
        <f t="shared" si="40"/>
        <v>0</v>
      </c>
      <c r="AF53" s="47">
        <f t="shared" si="41"/>
        <v>0</v>
      </c>
      <c r="AG53" s="47">
        <f t="shared" si="42"/>
        <v>0</v>
      </c>
      <c r="AH53" s="47">
        <f t="shared" si="43"/>
        <v>0</v>
      </c>
      <c r="AI53" s="47">
        <f t="shared" si="44"/>
        <v>1.4009339559706471</v>
      </c>
      <c r="AJ53" s="47">
        <f t="shared" si="45"/>
        <v>0.18995714657229112</v>
      </c>
      <c r="AK53" s="47">
        <f t="shared" si="46"/>
        <v>1734.489659773182</v>
      </c>
      <c r="AL53" s="47">
        <f t="shared" si="47"/>
        <v>6.0940172091335188E-4</v>
      </c>
      <c r="AM53" s="47">
        <f t="shared" si="48"/>
        <v>0</v>
      </c>
      <c r="AN53" s="47">
        <f t="shared" si="49"/>
        <v>0</v>
      </c>
      <c r="AO53" s="47">
        <f t="shared" si="50"/>
        <v>0.26684456304202803</v>
      </c>
      <c r="AP53" s="47">
        <f t="shared" si="51"/>
        <v>0.21832736976165928</v>
      </c>
      <c r="AQ53" s="47">
        <f t="shared" si="52"/>
        <v>0</v>
      </c>
      <c r="AR53" s="47">
        <f t="shared" si="53"/>
        <v>0</v>
      </c>
      <c r="AS53" s="47">
        <f t="shared" si="54"/>
        <v>0.93395597064709801</v>
      </c>
      <c r="AT53" s="47">
        <f t="shared" si="55"/>
        <v>0.2334889926617745</v>
      </c>
      <c r="AU53" s="47">
        <f t="shared" si="56"/>
        <v>0</v>
      </c>
      <c r="AV53" s="47">
        <f t="shared" si="57"/>
        <v>0</v>
      </c>
      <c r="AW53" s="47">
        <f t="shared" si="58"/>
        <v>0.80053368912608402</v>
      </c>
      <c r="AX53" s="47">
        <f t="shared" si="59"/>
        <v>1.7833671292412763E-2</v>
      </c>
    </row>
    <row r="54" spans="1:50" ht="51">
      <c r="A54" s="33" t="s">
        <v>199</v>
      </c>
      <c r="B54" s="34" t="s">
        <v>160</v>
      </c>
      <c r="C54" s="34" t="s">
        <v>6</v>
      </c>
      <c r="D54" s="34" t="s">
        <v>4</v>
      </c>
      <c r="E54" s="34" t="s">
        <v>67</v>
      </c>
      <c r="F54" s="28">
        <f t="shared" si="31"/>
        <v>39</v>
      </c>
      <c r="G54" s="47">
        <f t="shared" si="32"/>
        <v>0.17258017149061239</v>
      </c>
      <c r="H54" s="47">
        <f t="shared" si="33"/>
        <v>0.30492430469338283</v>
      </c>
      <c r="I54" s="12">
        <v>11</v>
      </c>
      <c r="J54" s="12">
        <v>10.25</v>
      </c>
      <c r="K54" s="12">
        <v>0</v>
      </c>
      <c r="L54" s="12">
        <v>9.25</v>
      </c>
      <c r="M54" s="12">
        <v>1</v>
      </c>
      <c r="N54" s="12">
        <v>1</v>
      </c>
      <c r="O54" s="12">
        <v>1</v>
      </c>
      <c r="P54" s="12">
        <v>20</v>
      </c>
      <c r="Q54" s="48"/>
      <c r="R54" s="63">
        <v>0</v>
      </c>
      <c r="S54" s="4">
        <v>0</v>
      </c>
      <c r="T54" s="12">
        <v>4</v>
      </c>
      <c r="U54" s="12">
        <v>0</v>
      </c>
      <c r="V54" s="12">
        <v>6</v>
      </c>
      <c r="W54" s="4">
        <v>0</v>
      </c>
      <c r="X54" s="12">
        <v>11</v>
      </c>
      <c r="Y54" s="61">
        <f t="shared" si="34"/>
        <v>0</v>
      </c>
      <c r="Z54" s="47">
        <f t="shared" si="35"/>
        <v>0</v>
      </c>
      <c r="AA54" s="47">
        <f t="shared" si="36"/>
        <v>0.90243902439024393</v>
      </c>
      <c r="AB54" s="47">
        <f t="shared" si="37"/>
        <v>0.90243902439024393</v>
      </c>
      <c r="AC54" s="47">
        <f t="shared" si="38"/>
        <v>9.7560975609756101E-2</v>
      </c>
      <c r="AD54" s="47">
        <f t="shared" si="39"/>
        <v>0.15528455284552847</v>
      </c>
      <c r="AE54" s="47">
        <f t="shared" si="40"/>
        <v>9.7560975609756101E-2</v>
      </c>
      <c r="AF54" s="47">
        <f t="shared" si="41"/>
        <v>0.3878048780487805</v>
      </c>
      <c r="AG54" s="47">
        <f t="shared" si="42"/>
        <v>9.7560975609756101E-2</v>
      </c>
      <c r="AH54" s="47">
        <f t="shared" si="43"/>
        <v>4.3902439024390241E-2</v>
      </c>
      <c r="AI54" s="47">
        <f t="shared" si="44"/>
        <v>1.9512195121951219</v>
      </c>
      <c r="AJ54" s="47">
        <f t="shared" si="45"/>
        <v>0.26457213724679618</v>
      </c>
      <c r="AK54" s="47">
        <f t="shared" si="46"/>
        <v>0</v>
      </c>
      <c r="AL54" s="47">
        <f t="shared" si="47"/>
        <v>0</v>
      </c>
      <c r="AM54" s="47">
        <f t="shared" si="48"/>
        <v>0</v>
      </c>
      <c r="AN54" s="47">
        <f t="shared" si="49"/>
        <v>0</v>
      </c>
      <c r="AO54" s="47">
        <f t="shared" si="50"/>
        <v>0.3902439024390244</v>
      </c>
      <c r="AP54" s="47">
        <f t="shared" si="51"/>
        <v>0.31929046563192903</v>
      </c>
      <c r="AQ54" s="47">
        <f t="shared" si="52"/>
        <v>0</v>
      </c>
      <c r="AR54" s="47">
        <f t="shared" si="53"/>
        <v>0</v>
      </c>
      <c r="AS54" s="47">
        <f t="shared" si="54"/>
        <v>0.58536585365853655</v>
      </c>
      <c r="AT54" s="47">
        <f t="shared" si="55"/>
        <v>0.14634146341463414</v>
      </c>
      <c r="AU54" s="47">
        <f t="shared" si="56"/>
        <v>0</v>
      </c>
      <c r="AV54" s="47">
        <f t="shared" si="57"/>
        <v>0</v>
      </c>
      <c r="AW54" s="47">
        <f t="shared" si="58"/>
        <v>1.0731707317073171</v>
      </c>
      <c r="AX54" s="47">
        <f t="shared" si="59"/>
        <v>2.3907268775658057E-2</v>
      </c>
    </row>
    <row r="55" spans="1:50" ht="51">
      <c r="A55" s="33" t="s">
        <v>199</v>
      </c>
      <c r="B55" s="34" t="s">
        <v>151</v>
      </c>
      <c r="C55" s="34" t="s">
        <v>6</v>
      </c>
      <c r="D55" s="34" t="s">
        <v>4</v>
      </c>
      <c r="E55" s="34" t="s">
        <v>259</v>
      </c>
      <c r="F55" s="28">
        <f t="shared" si="31"/>
        <v>40</v>
      </c>
      <c r="G55" s="47">
        <f t="shared" si="32"/>
        <v>0.17029329297427975</v>
      </c>
      <c r="H55" s="47">
        <f t="shared" si="33"/>
        <v>0.30088371975544925</v>
      </c>
      <c r="I55" s="12">
        <v>11</v>
      </c>
      <c r="J55" s="12">
        <v>9</v>
      </c>
      <c r="K55" s="12">
        <v>0</v>
      </c>
      <c r="L55" s="12">
        <v>6</v>
      </c>
      <c r="M55" s="12">
        <v>0</v>
      </c>
      <c r="N55" s="12">
        <v>0</v>
      </c>
      <c r="O55" s="12">
        <v>0</v>
      </c>
      <c r="P55" s="12">
        <v>16</v>
      </c>
      <c r="Q55" s="56"/>
      <c r="R55" s="63">
        <v>56000</v>
      </c>
      <c r="S55" s="4">
        <v>0</v>
      </c>
      <c r="T55" s="12">
        <v>11</v>
      </c>
      <c r="U55" s="12">
        <v>0</v>
      </c>
      <c r="V55" s="12">
        <v>8</v>
      </c>
      <c r="W55" s="4">
        <v>0</v>
      </c>
      <c r="X55" s="12">
        <v>33</v>
      </c>
      <c r="Y55" s="61">
        <f t="shared" si="34"/>
        <v>0</v>
      </c>
      <c r="Z55" s="47">
        <f t="shared" si="35"/>
        <v>0</v>
      </c>
      <c r="AA55" s="47">
        <f t="shared" si="36"/>
        <v>0.66666666666666663</v>
      </c>
      <c r="AB55" s="47">
        <f t="shared" si="37"/>
        <v>0.66666666666666663</v>
      </c>
      <c r="AC55" s="47">
        <f t="shared" si="38"/>
        <v>0</v>
      </c>
      <c r="AD55" s="47">
        <f t="shared" si="39"/>
        <v>0</v>
      </c>
      <c r="AE55" s="47">
        <f t="shared" si="40"/>
        <v>0</v>
      </c>
      <c r="AF55" s="47">
        <f t="shared" si="41"/>
        <v>0</v>
      </c>
      <c r="AG55" s="47">
        <f t="shared" si="42"/>
        <v>0</v>
      </c>
      <c r="AH55" s="47">
        <f t="shared" si="43"/>
        <v>0</v>
      </c>
      <c r="AI55" s="47">
        <f t="shared" si="44"/>
        <v>1.7777777777777777</v>
      </c>
      <c r="AJ55" s="47">
        <f t="shared" si="45"/>
        <v>0.24105461393596986</v>
      </c>
      <c r="AK55" s="47">
        <f t="shared" si="46"/>
        <v>6222.2222222222226</v>
      </c>
      <c r="AL55" s="47">
        <f t="shared" si="47"/>
        <v>2.1861375239465991E-3</v>
      </c>
      <c r="AM55" s="47">
        <f t="shared" si="48"/>
        <v>0</v>
      </c>
      <c r="AN55" s="47">
        <f t="shared" si="49"/>
        <v>0</v>
      </c>
      <c r="AO55" s="47">
        <f t="shared" si="50"/>
        <v>1.2222222222222223</v>
      </c>
      <c r="AP55" s="47">
        <f t="shared" si="51"/>
        <v>1</v>
      </c>
      <c r="AQ55" s="47">
        <f t="shared" si="52"/>
        <v>0</v>
      </c>
      <c r="AR55" s="47">
        <f t="shared" si="53"/>
        <v>0</v>
      </c>
      <c r="AS55" s="47">
        <f t="shared" si="54"/>
        <v>0.88888888888888884</v>
      </c>
      <c r="AT55" s="47">
        <f t="shared" si="55"/>
        <v>0.22222222222222221</v>
      </c>
      <c r="AU55" s="47">
        <f t="shared" si="56"/>
        <v>0</v>
      </c>
      <c r="AV55" s="47">
        <f t="shared" si="57"/>
        <v>0</v>
      </c>
      <c r="AW55" s="47">
        <f t="shared" si="58"/>
        <v>3.6666666666666665</v>
      </c>
      <c r="AX55" s="47">
        <f t="shared" si="59"/>
        <v>8.1683168316831686E-2</v>
      </c>
    </row>
    <row r="56" spans="1:50" ht="51">
      <c r="A56" s="26" t="s">
        <v>188</v>
      </c>
      <c r="B56" s="27" t="s">
        <v>66</v>
      </c>
      <c r="C56" s="27" t="s">
        <v>6</v>
      </c>
      <c r="D56" s="27" t="s">
        <v>4</v>
      </c>
      <c r="E56" s="27" t="s">
        <v>67</v>
      </c>
      <c r="F56" s="28">
        <f t="shared" si="31"/>
        <v>41</v>
      </c>
      <c r="G56" s="47">
        <f t="shared" si="32"/>
        <v>0.16869032838788467</v>
      </c>
      <c r="H56" s="47">
        <f t="shared" si="33"/>
        <v>0.29805151222121801</v>
      </c>
      <c r="I56" s="12">
        <v>9</v>
      </c>
      <c r="J56" s="12">
        <v>5.65</v>
      </c>
      <c r="K56" s="12">
        <v>1.3</v>
      </c>
      <c r="L56" s="12">
        <v>5.4</v>
      </c>
      <c r="M56" s="12">
        <v>1.3</v>
      </c>
      <c r="N56" s="12">
        <v>0</v>
      </c>
      <c r="O56" s="12">
        <v>0</v>
      </c>
      <c r="P56" s="12">
        <v>0</v>
      </c>
      <c r="Q56" s="28"/>
      <c r="R56" s="63">
        <v>100000</v>
      </c>
      <c r="S56" s="4">
        <v>0</v>
      </c>
      <c r="T56" s="12">
        <v>1</v>
      </c>
      <c r="U56" s="12">
        <v>0</v>
      </c>
      <c r="V56" s="12">
        <v>4</v>
      </c>
      <c r="W56" s="4">
        <v>0</v>
      </c>
      <c r="X56" s="12">
        <v>21</v>
      </c>
      <c r="Y56" s="61">
        <f t="shared" si="34"/>
        <v>0.23008849557522124</v>
      </c>
      <c r="Z56" s="47">
        <f t="shared" si="35"/>
        <v>0.46017699115044247</v>
      </c>
      <c r="AA56" s="47">
        <f t="shared" si="36"/>
        <v>0.95575221238938057</v>
      </c>
      <c r="AB56" s="47">
        <f t="shared" si="37"/>
        <v>0.95575221238938057</v>
      </c>
      <c r="AC56" s="47">
        <f t="shared" si="38"/>
        <v>0.23008849557522124</v>
      </c>
      <c r="AD56" s="47">
        <f t="shared" si="39"/>
        <v>0.36622418879056046</v>
      </c>
      <c r="AE56" s="47">
        <f t="shared" si="40"/>
        <v>0</v>
      </c>
      <c r="AF56" s="47">
        <f t="shared" si="41"/>
        <v>0</v>
      </c>
      <c r="AG56" s="47">
        <f t="shared" si="42"/>
        <v>0</v>
      </c>
      <c r="AH56" s="47">
        <f t="shared" si="43"/>
        <v>0</v>
      </c>
      <c r="AI56" s="47">
        <f t="shared" si="44"/>
        <v>0</v>
      </c>
      <c r="AJ56" s="47">
        <f t="shared" si="45"/>
        <v>0</v>
      </c>
      <c r="AK56" s="47">
        <f t="shared" si="46"/>
        <v>17699.115044247785</v>
      </c>
      <c r="AL56" s="47">
        <f t="shared" si="47"/>
        <v>6.2184695687482264E-3</v>
      </c>
      <c r="AM56" s="47">
        <f t="shared" si="48"/>
        <v>0</v>
      </c>
      <c r="AN56" s="47">
        <f t="shared" si="49"/>
        <v>0</v>
      </c>
      <c r="AO56" s="47">
        <f t="shared" si="50"/>
        <v>0.17699115044247787</v>
      </c>
      <c r="AP56" s="47">
        <f t="shared" si="51"/>
        <v>0.14481094127111824</v>
      </c>
      <c r="AQ56" s="47">
        <f t="shared" si="52"/>
        <v>0</v>
      </c>
      <c r="AR56" s="47">
        <f t="shared" si="53"/>
        <v>0</v>
      </c>
      <c r="AS56" s="47">
        <f t="shared" si="54"/>
        <v>0.70796460176991149</v>
      </c>
      <c r="AT56" s="47">
        <f t="shared" si="55"/>
        <v>0.17699115044247787</v>
      </c>
      <c r="AU56" s="47">
        <f t="shared" si="56"/>
        <v>0</v>
      </c>
      <c r="AV56" s="47">
        <f t="shared" si="57"/>
        <v>0</v>
      </c>
      <c r="AW56" s="47">
        <f t="shared" si="58"/>
        <v>3.716814159292035</v>
      </c>
      <c r="AX56" s="47">
        <f t="shared" si="59"/>
        <v>8.2800315429773064E-2</v>
      </c>
    </row>
    <row r="57" spans="1:50" ht="63.75">
      <c r="A57" s="26" t="s">
        <v>189</v>
      </c>
      <c r="B57" s="27" t="s">
        <v>79</v>
      </c>
      <c r="C57" s="27" t="s">
        <v>6</v>
      </c>
      <c r="D57" s="27" t="s">
        <v>4</v>
      </c>
      <c r="E57" s="27" t="s">
        <v>80</v>
      </c>
      <c r="F57" s="28">
        <f t="shared" si="31"/>
        <v>42</v>
      </c>
      <c r="G57" s="47">
        <f t="shared" si="32"/>
        <v>0.1686677073259899</v>
      </c>
      <c r="H57" s="47">
        <f t="shared" si="33"/>
        <v>0.29801154406317232</v>
      </c>
      <c r="I57" s="11">
        <v>7</v>
      </c>
      <c r="J57" s="11">
        <v>5.5</v>
      </c>
      <c r="K57" s="9">
        <v>1</v>
      </c>
      <c r="L57" s="11">
        <v>4.5</v>
      </c>
      <c r="M57" s="9">
        <v>0</v>
      </c>
      <c r="N57" s="9">
        <v>0</v>
      </c>
      <c r="O57" s="9">
        <v>2</v>
      </c>
      <c r="P57" s="9">
        <v>24</v>
      </c>
      <c r="Q57" s="55"/>
      <c r="R57" s="12">
        <v>0</v>
      </c>
      <c r="S57" s="12">
        <v>0</v>
      </c>
      <c r="T57" s="12">
        <v>0</v>
      </c>
      <c r="U57" s="12">
        <v>1</v>
      </c>
      <c r="V57" s="12">
        <v>4</v>
      </c>
      <c r="W57" s="12">
        <v>0</v>
      </c>
      <c r="X57" s="12">
        <v>5</v>
      </c>
      <c r="Y57" s="61">
        <f t="shared" si="34"/>
        <v>0.18181818181818182</v>
      </c>
      <c r="Z57" s="47">
        <f t="shared" si="35"/>
        <v>0.36363636363636365</v>
      </c>
      <c r="AA57" s="47">
        <f t="shared" si="36"/>
        <v>0.81818181818181823</v>
      </c>
      <c r="AB57" s="47">
        <f t="shared" si="37"/>
        <v>0.81818181818181823</v>
      </c>
      <c r="AC57" s="47">
        <f t="shared" si="38"/>
        <v>0</v>
      </c>
      <c r="AD57" s="47">
        <f t="shared" si="39"/>
        <v>0</v>
      </c>
      <c r="AE57" s="47">
        <f t="shared" si="40"/>
        <v>0</v>
      </c>
      <c r="AF57" s="47">
        <f t="shared" si="41"/>
        <v>0</v>
      </c>
      <c r="AG57" s="47">
        <f t="shared" si="42"/>
        <v>0.36363636363636365</v>
      </c>
      <c r="AH57" s="47">
        <f t="shared" si="43"/>
        <v>0.16363636363636364</v>
      </c>
      <c r="AI57" s="47">
        <f t="shared" si="44"/>
        <v>4.3636363636363633</v>
      </c>
      <c r="AJ57" s="47">
        <f t="shared" si="45"/>
        <v>0.59167950693374416</v>
      </c>
      <c r="AK57" s="47">
        <f t="shared" si="46"/>
        <v>0</v>
      </c>
      <c r="AL57" s="47">
        <f t="shared" si="47"/>
        <v>0</v>
      </c>
      <c r="AM57" s="47">
        <f t="shared" si="48"/>
        <v>0</v>
      </c>
      <c r="AN57" s="47">
        <f t="shared" si="49"/>
        <v>0</v>
      </c>
      <c r="AO57" s="47">
        <f t="shared" si="50"/>
        <v>0</v>
      </c>
      <c r="AP57" s="47">
        <f t="shared" si="51"/>
        <v>0</v>
      </c>
      <c r="AQ57" s="47">
        <f t="shared" si="52"/>
        <v>0.18181818181818182</v>
      </c>
      <c r="AR57" s="47">
        <f t="shared" si="53"/>
        <v>5.3475935828877011E-2</v>
      </c>
      <c r="AS57" s="47">
        <f t="shared" si="54"/>
        <v>0.72727272727272729</v>
      </c>
      <c r="AT57" s="47">
        <f t="shared" si="55"/>
        <v>0.18181818181818182</v>
      </c>
      <c r="AU57" s="47">
        <f t="shared" si="56"/>
        <v>0</v>
      </c>
      <c r="AV57" s="47">
        <f t="shared" si="57"/>
        <v>0</v>
      </c>
      <c r="AW57" s="47">
        <f t="shared" si="58"/>
        <v>0.90909090909090906</v>
      </c>
      <c r="AX57" s="47">
        <f t="shared" si="59"/>
        <v>2.0252025202520254E-2</v>
      </c>
    </row>
    <row r="58" spans="1:50" ht="63.75">
      <c r="A58" s="26" t="s">
        <v>187</v>
      </c>
      <c r="B58" s="27" t="s">
        <v>54</v>
      </c>
      <c r="C58" s="27" t="s">
        <v>6</v>
      </c>
      <c r="D58" s="27" t="s">
        <v>4</v>
      </c>
      <c r="E58" s="27" t="s">
        <v>55</v>
      </c>
      <c r="F58" s="28">
        <f t="shared" si="31"/>
        <v>43</v>
      </c>
      <c r="G58" s="47">
        <f t="shared" si="32"/>
        <v>0.16767503137124468</v>
      </c>
      <c r="H58" s="47">
        <f t="shared" si="33"/>
        <v>0.29625762863550692</v>
      </c>
      <c r="I58" s="12">
        <v>17</v>
      </c>
      <c r="J58" s="12">
        <v>12.5</v>
      </c>
      <c r="K58" s="12">
        <v>4</v>
      </c>
      <c r="L58" s="12">
        <v>8.5</v>
      </c>
      <c r="M58" s="12">
        <v>1</v>
      </c>
      <c r="N58" s="12">
        <v>0</v>
      </c>
      <c r="O58" s="12">
        <v>4</v>
      </c>
      <c r="P58" s="12">
        <v>36</v>
      </c>
      <c r="Q58" s="48"/>
      <c r="R58" s="63">
        <v>162700</v>
      </c>
      <c r="S58" s="12">
        <v>0</v>
      </c>
      <c r="T58" s="12">
        <v>0</v>
      </c>
      <c r="U58" s="12">
        <v>3</v>
      </c>
      <c r="V58" s="12">
        <v>4</v>
      </c>
      <c r="W58" s="12">
        <v>0</v>
      </c>
      <c r="X58" s="12">
        <v>24</v>
      </c>
      <c r="Y58" s="61">
        <f t="shared" si="34"/>
        <v>0.32</v>
      </c>
      <c r="Z58" s="47">
        <f t="shared" si="35"/>
        <v>0.64</v>
      </c>
      <c r="AA58" s="47">
        <f t="shared" si="36"/>
        <v>0.68</v>
      </c>
      <c r="AB58" s="47">
        <f t="shared" si="37"/>
        <v>0.68</v>
      </c>
      <c r="AC58" s="47">
        <f t="shared" si="38"/>
        <v>0.08</v>
      </c>
      <c r="AD58" s="47">
        <f t="shared" si="39"/>
        <v>0.12733333333333333</v>
      </c>
      <c r="AE58" s="47">
        <f t="shared" si="40"/>
        <v>0</v>
      </c>
      <c r="AF58" s="47">
        <f t="shared" si="41"/>
        <v>0</v>
      </c>
      <c r="AG58" s="47">
        <f t="shared" si="42"/>
        <v>0.32</v>
      </c>
      <c r="AH58" s="47">
        <f t="shared" si="43"/>
        <v>0.14399999999999999</v>
      </c>
      <c r="AI58" s="47">
        <f t="shared" si="44"/>
        <v>2.88</v>
      </c>
      <c r="AJ58" s="47">
        <f t="shared" si="45"/>
        <v>0.39050847457627119</v>
      </c>
      <c r="AK58" s="47">
        <f t="shared" si="46"/>
        <v>13016</v>
      </c>
      <c r="AL58" s="47">
        <f t="shared" si="47"/>
        <v>4.5730873947357215E-3</v>
      </c>
      <c r="AM58" s="47">
        <f t="shared" si="48"/>
        <v>0</v>
      </c>
      <c r="AN58" s="47">
        <f t="shared" si="49"/>
        <v>0</v>
      </c>
      <c r="AO58" s="47">
        <f t="shared" si="50"/>
        <v>0</v>
      </c>
      <c r="AP58" s="47">
        <f t="shared" si="51"/>
        <v>0</v>
      </c>
      <c r="AQ58" s="47">
        <f t="shared" si="52"/>
        <v>0.24</v>
      </c>
      <c r="AR58" s="47">
        <f t="shared" si="53"/>
        <v>7.0588235294117646E-2</v>
      </c>
      <c r="AS58" s="47">
        <f t="shared" si="54"/>
        <v>0.32</v>
      </c>
      <c r="AT58" s="47">
        <f t="shared" si="55"/>
        <v>0.08</v>
      </c>
      <c r="AU58" s="47">
        <f t="shared" si="56"/>
        <v>0</v>
      </c>
      <c r="AV58" s="47">
        <f t="shared" si="57"/>
        <v>0</v>
      </c>
      <c r="AW58" s="47">
        <f t="shared" si="58"/>
        <v>1.92</v>
      </c>
      <c r="AX58" s="47">
        <f t="shared" si="59"/>
        <v>4.2772277227722776E-2</v>
      </c>
    </row>
    <row r="59" spans="1:50" ht="76.5">
      <c r="A59" s="26" t="s">
        <v>198</v>
      </c>
      <c r="B59" s="32" t="s">
        <v>138</v>
      </c>
      <c r="C59" s="32" t="s">
        <v>6</v>
      </c>
      <c r="D59" s="32" t="s">
        <v>4</v>
      </c>
      <c r="E59" s="32" t="s">
        <v>139</v>
      </c>
      <c r="F59" s="28">
        <f t="shared" si="31"/>
        <v>44</v>
      </c>
      <c r="G59" s="47">
        <f t="shared" si="32"/>
        <v>0.1626373935959437</v>
      </c>
      <c r="H59" s="47">
        <f t="shared" si="33"/>
        <v>0.28735684830446911</v>
      </c>
      <c r="I59" s="12">
        <v>13</v>
      </c>
      <c r="J59" s="12">
        <v>12.5</v>
      </c>
      <c r="K59" s="12">
        <v>1</v>
      </c>
      <c r="L59" s="12">
        <v>11</v>
      </c>
      <c r="M59" s="12">
        <v>1</v>
      </c>
      <c r="N59" s="12">
        <v>0</v>
      </c>
      <c r="O59" s="12">
        <v>2</v>
      </c>
      <c r="P59" s="12">
        <v>41</v>
      </c>
      <c r="Q59" s="55"/>
      <c r="R59" s="63">
        <v>0</v>
      </c>
      <c r="S59" s="4">
        <v>0</v>
      </c>
      <c r="T59" s="12">
        <v>1</v>
      </c>
      <c r="U59" s="12">
        <v>0</v>
      </c>
      <c r="V59" s="12">
        <v>12</v>
      </c>
      <c r="W59" s="4">
        <v>0</v>
      </c>
      <c r="X59" s="12">
        <v>70</v>
      </c>
      <c r="Y59" s="61">
        <f t="shared" si="34"/>
        <v>0.08</v>
      </c>
      <c r="Z59" s="47">
        <f t="shared" si="35"/>
        <v>0.16</v>
      </c>
      <c r="AA59" s="47">
        <f t="shared" si="36"/>
        <v>0.88</v>
      </c>
      <c r="AB59" s="47">
        <f t="shared" si="37"/>
        <v>0.88</v>
      </c>
      <c r="AC59" s="47">
        <f t="shared" si="38"/>
        <v>0.08</v>
      </c>
      <c r="AD59" s="47">
        <f t="shared" si="39"/>
        <v>0.12733333333333333</v>
      </c>
      <c r="AE59" s="47">
        <f t="shared" si="40"/>
        <v>0</v>
      </c>
      <c r="AF59" s="47">
        <f t="shared" si="41"/>
        <v>0</v>
      </c>
      <c r="AG59" s="47">
        <f t="shared" si="42"/>
        <v>0.16</v>
      </c>
      <c r="AH59" s="47">
        <f t="shared" si="43"/>
        <v>7.1999999999999995E-2</v>
      </c>
      <c r="AI59" s="47">
        <f t="shared" si="44"/>
        <v>3.28</v>
      </c>
      <c r="AJ59" s="47">
        <f t="shared" si="45"/>
        <v>0.44474576271186439</v>
      </c>
      <c r="AK59" s="47">
        <f t="shared" si="46"/>
        <v>0</v>
      </c>
      <c r="AL59" s="47">
        <f t="shared" si="47"/>
        <v>0</v>
      </c>
      <c r="AM59" s="47">
        <f t="shared" si="48"/>
        <v>0</v>
      </c>
      <c r="AN59" s="47">
        <f t="shared" si="49"/>
        <v>0</v>
      </c>
      <c r="AO59" s="47">
        <f t="shared" si="50"/>
        <v>0.08</v>
      </c>
      <c r="AP59" s="47">
        <f t="shared" si="51"/>
        <v>6.5454545454545446E-2</v>
      </c>
      <c r="AQ59" s="47">
        <f t="shared" si="52"/>
        <v>0</v>
      </c>
      <c r="AR59" s="47">
        <f t="shared" si="53"/>
        <v>0</v>
      </c>
      <c r="AS59" s="47">
        <f t="shared" si="54"/>
        <v>0.96</v>
      </c>
      <c r="AT59" s="47">
        <f t="shared" si="55"/>
        <v>0.24</v>
      </c>
      <c r="AU59" s="47">
        <f t="shared" si="56"/>
        <v>0</v>
      </c>
      <c r="AV59" s="47">
        <f t="shared" si="57"/>
        <v>0</v>
      </c>
      <c r="AW59" s="47">
        <f t="shared" si="58"/>
        <v>5.6</v>
      </c>
      <c r="AX59" s="47">
        <f t="shared" si="59"/>
        <v>0.12475247524752475</v>
      </c>
    </row>
    <row r="60" spans="1:50" ht="89.25">
      <c r="A60" s="26" t="s">
        <v>191</v>
      </c>
      <c r="B60" s="27" t="s">
        <v>87</v>
      </c>
      <c r="C60" s="27" t="s">
        <v>6</v>
      </c>
      <c r="D60" s="27" t="s">
        <v>17</v>
      </c>
      <c r="E60" s="27" t="s">
        <v>88</v>
      </c>
      <c r="F60" s="28">
        <f t="shared" si="31"/>
        <v>45</v>
      </c>
      <c r="G60" s="47">
        <f t="shared" si="32"/>
        <v>0.16162587412587415</v>
      </c>
      <c r="H60" s="47">
        <f t="shared" si="33"/>
        <v>0.28556963909943273</v>
      </c>
      <c r="I60" s="12">
        <v>5</v>
      </c>
      <c r="J60" s="12">
        <v>4</v>
      </c>
      <c r="K60" s="12">
        <v>1.5</v>
      </c>
      <c r="L60" s="12">
        <v>2.5</v>
      </c>
      <c r="M60" s="12"/>
      <c r="N60" s="12"/>
      <c r="O60" s="12">
        <v>1</v>
      </c>
      <c r="P60" s="12">
        <v>0</v>
      </c>
      <c r="Q60" s="48"/>
      <c r="R60" s="63">
        <v>0</v>
      </c>
      <c r="S60" s="4">
        <v>0</v>
      </c>
      <c r="T60" s="12">
        <v>3</v>
      </c>
      <c r="U60" s="12">
        <v>0</v>
      </c>
      <c r="V60" s="12">
        <v>0</v>
      </c>
      <c r="W60" s="4">
        <v>0</v>
      </c>
      <c r="X60" s="12">
        <v>0</v>
      </c>
      <c r="Y60" s="61">
        <f t="shared" si="34"/>
        <v>0.375</v>
      </c>
      <c r="Z60" s="47">
        <f t="shared" si="35"/>
        <v>0.75</v>
      </c>
      <c r="AA60" s="47">
        <f t="shared" si="36"/>
        <v>0.625</v>
      </c>
      <c r="AB60" s="47">
        <f t="shared" si="37"/>
        <v>0.625</v>
      </c>
      <c r="AC60" s="47">
        <f t="shared" si="38"/>
        <v>0</v>
      </c>
      <c r="AD60" s="47">
        <f t="shared" si="39"/>
        <v>0</v>
      </c>
      <c r="AE60" s="47">
        <f t="shared" si="40"/>
        <v>0</v>
      </c>
      <c r="AF60" s="47">
        <f t="shared" si="41"/>
        <v>0</v>
      </c>
      <c r="AG60" s="47">
        <f t="shared" si="42"/>
        <v>0.25</v>
      </c>
      <c r="AH60" s="47">
        <f t="shared" si="43"/>
        <v>0.11249999999999999</v>
      </c>
      <c r="AI60" s="47">
        <f t="shared" si="44"/>
        <v>0</v>
      </c>
      <c r="AJ60" s="47">
        <f t="shared" si="45"/>
        <v>0</v>
      </c>
      <c r="AK60" s="47">
        <f t="shared" si="46"/>
        <v>0</v>
      </c>
      <c r="AL60" s="47">
        <f t="shared" si="47"/>
        <v>0</v>
      </c>
      <c r="AM60" s="47">
        <f t="shared" si="48"/>
        <v>0</v>
      </c>
      <c r="AN60" s="47">
        <f t="shared" si="49"/>
        <v>0</v>
      </c>
      <c r="AO60" s="47">
        <f t="shared" si="50"/>
        <v>0.75</v>
      </c>
      <c r="AP60" s="47">
        <f t="shared" si="51"/>
        <v>0.61363636363636354</v>
      </c>
      <c r="AQ60" s="47">
        <f t="shared" si="52"/>
        <v>0</v>
      </c>
      <c r="AR60" s="47">
        <f t="shared" si="53"/>
        <v>0</v>
      </c>
      <c r="AS60" s="47">
        <f t="shared" si="54"/>
        <v>0</v>
      </c>
      <c r="AT60" s="47">
        <f t="shared" si="55"/>
        <v>0</v>
      </c>
      <c r="AU60" s="47">
        <f t="shared" si="56"/>
        <v>0</v>
      </c>
      <c r="AV60" s="47">
        <f t="shared" si="57"/>
        <v>0</v>
      </c>
      <c r="AW60" s="47">
        <f t="shared" si="58"/>
        <v>0</v>
      </c>
      <c r="AX60" s="47">
        <f t="shared" si="59"/>
        <v>0</v>
      </c>
    </row>
    <row r="61" spans="1:50" ht="63.75">
      <c r="A61" s="26" t="s">
        <v>198</v>
      </c>
      <c r="B61" s="32" t="s">
        <v>136</v>
      </c>
      <c r="C61" s="32" t="s">
        <v>5</v>
      </c>
      <c r="D61" s="32" t="s">
        <v>4</v>
      </c>
      <c r="E61" s="32" t="s">
        <v>137</v>
      </c>
      <c r="F61" s="28">
        <f t="shared" si="31"/>
        <v>46</v>
      </c>
      <c r="G61" s="47">
        <f t="shared" si="32"/>
        <v>0.16135960597908738</v>
      </c>
      <c r="H61" s="47">
        <f t="shared" si="33"/>
        <v>0.28509918163714332</v>
      </c>
      <c r="I61" s="12">
        <v>11</v>
      </c>
      <c r="J61" s="12">
        <v>13.48</v>
      </c>
      <c r="K61" s="12">
        <v>0</v>
      </c>
      <c r="L61" s="12">
        <v>9.89</v>
      </c>
      <c r="M61" s="12">
        <v>2.99</v>
      </c>
      <c r="N61" s="12">
        <v>0</v>
      </c>
      <c r="O61" s="12">
        <v>1</v>
      </c>
      <c r="P61" s="12">
        <v>59</v>
      </c>
      <c r="Q61" s="55"/>
      <c r="R61" s="63">
        <v>43000</v>
      </c>
      <c r="S61" s="4">
        <v>0</v>
      </c>
      <c r="T61" s="12">
        <v>3</v>
      </c>
      <c r="U61" s="12">
        <v>0</v>
      </c>
      <c r="V61" s="12">
        <v>7</v>
      </c>
      <c r="W61" s="4">
        <v>0</v>
      </c>
      <c r="X61" s="12">
        <v>43</v>
      </c>
      <c r="Y61" s="61">
        <f t="shared" si="34"/>
        <v>0</v>
      </c>
      <c r="Z61" s="47">
        <f t="shared" si="35"/>
        <v>0</v>
      </c>
      <c r="AA61" s="47">
        <f t="shared" si="36"/>
        <v>0.73367952522255198</v>
      </c>
      <c r="AB61" s="47">
        <f t="shared" si="37"/>
        <v>0.73367952522255198</v>
      </c>
      <c r="AC61" s="47">
        <f t="shared" si="38"/>
        <v>0.22181008902077151</v>
      </c>
      <c r="AD61" s="47">
        <f t="shared" si="39"/>
        <v>0.35304772502472798</v>
      </c>
      <c r="AE61" s="47">
        <f t="shared" si="40"/>
        <v>0</v>
      </c>
      <c r="AF61" s="47">
        <f t="shared" si="41"/>
        <v>0</v>
      </c>
      <c r="AG61" s="47">
        <f t="shared" si="42"/>
        <v>7.418397626112759E-2</v>
      </c>
      <c r="AH61" s="47">
        <f t="shared" si="43"/>
        <v>3.3382789317507412E-2</v>
      </c>
      <c r="AI61" s="47">
        <f t="shared" si="44"/>
        <v>4.3768545994065278</v>
      </c>
      <c r="AJ61" s="47">
        <f t="shared" si="45"/>
        <v>0.59347181008902072</v>
      </c>
      <c r="AK61" s="47">
        <f t="shared" si="46"/>
        <v>3189.9109792284867</v>
      </c>
      <c r="AL61" s="47">
        <f t="shared" si="47"/>
        <v>1.1207545858511734E-3</v>
      </c>
      <c r="AM61" s="47">
        <f t="shared" si="48"/>
        <v>0</v>
      </c>
      <c r="AN61" s="47">
        <f t="shared" si="49"/>
        <v>0</v>
      </c>
      <c r="AO61" s="47">
        <f t="shared" si="50"/>
        <v>0.22255192878338279</v>
      </c>
      <c r="AP61" s="47">
        <f t="shared" si="51"/>
        <v>0.18208794173185863</v>
      </c>
      <c r="AQ61" s="47">
        <f t="shared" si="52"/>
        <v>0</v>
      </c>
      <c r="AR61" s="47">
        <f t="shared" si="53"/>
        <v>0</v>
      </c>
      <c r="AS61" s="47">
        <f t="shared" si="54"/>
        <v>0.51928783382789312</v>
      </c>
      <c r="AT61" s="47">
        <f t="shared" si="55"/>
        <v>0.12982195845697328</v>
      </c>
      <c r="AU61" s="47">
        <f t="shared" si="56"/>
        <v>0</v>
      </c>
      <c r="AV61" s="47">
        <f t="shared" si="57"/>
        <v>0</v>
      </c>
      <c r="AW61" s="47">
        <f t="shared" si="58"/>
        <v>3.1899109792284865</v>
      </c>
      <c r="AX61" s="47">
        <f t="shared" si="59"/>
        <v>7.1062373299644502E-2</v>
      </c>
    </row>
    <row r="62" spans="1:50" ht="63.75">
      <c r="A62" s="33" t="s">
        <v>199</v>
      </c>
      <c r="B62" s="34" t="s">
        <v>145</v>
      </c>
      <c r="C62" s="34"/>
      <c r="D62" s="34" t="s">
        <v>4</v>
      </c>
      <c r="E62" s="34" t="s">
        <v>146</v>
      </c>
      <c r="F62" s="28">
        <f t="shared" si="31"/>
        <v>47</v>
      </c>
      <c r="G62" s="47">
        <f t="shared" si="32"/>
        <v>0.16120019162701738</v>
      </c>
      <c r="H62" s="47">
        <f t="shared" si="33"/>
        <v>0.28481751943897049</v>
      </c>
      <c r="I62" s="12">
        <v>8</v>
      </c>
      <c r="J62" s="12">
        <v>7.5</v>
      </c>
      <c r="K62" s="12">
        <v>1</v>
      </c>
      <c r="L62" s="12">
        <v>6</v>
      </c>
      <c r="M62" s="12">
        <v>0</v>
      </c>
      <c r="N62" s="12">
        <v>0</v>
      </c>
      <c r="O62" s="12">
        <v>0</v>
      </c>
      <c r="P62" s="12">
        <v>0</v>
      </c>
      <c r="Q62" s="48"/>
      <c r="R62" s="63">
        <v>44468</v>
      </c>
      <c r="S62" s="4">
        <v>0</v>
      </c>
      <c r="T62" s="12">
        <v>8</v>
      </c>
      <c r="U62" s="12">
        <v>0</v>
      </c>
      <c r="V62" s="12">
        <v>4</v>
      </c>
      <c r="W62" s="4">
        <v>0</v>
      </c>
      <c r="X62" s="12">
        <v>7</v>
      </c>
      <c r="Y62" s="61">
        <f t="shared" si="34"/>
        <v>0.13333333333333333</v>
      </c>
      <c r="Z62" s="47">
        <f t="shared" si="35"/>
        <v>0.26666666666666666</v>
      </c>
      <c r="AA62" s="47">
        <f t="shared" si="36"/>
        <v>0.8</v>
      </c>
      <c r="AB62" s="47">
        <f t="shared" si="37"/>
        <v>0.8</v>
      </c>
      <c r="AC62" s="47">
        <f t="shared" si="38"/>
        <v>0</v>
      </c>
      <c r="AD62" s="47">
        <f t="shared" si="39"/>
        <v>0</v>
      </c>
      <c r="AE62" s="47">
        <f t="shared" si="40"/>
        <v>0</v>
      </c>
      <c r="AF62" s="47">
        <f t="shared" si="41"/>
        <v>0</v>
      </c>
      <c r="AG62" s="47">
        <f t="shared" si="42"/>
        <v>0</v>
      </c>
      <c r="AH62" s="47">
        <f t="shared" si="43"/>
        <v>0</v>
      </c>
      <c r="AI62" s="47">
        <f t="shared" si="44"/>
        <v>0</v>
      </c>
      <c r="AJ62" s="47">
        <f t="shared" si="45"/>
        <v>0</v>
      </c>
      <c r="AK62" s="47">
        <f t="shared" si="46"/>
        <v>5929.0666666666666</v>
      </c>
      <c r="AL62" s="47">
        <f t="shared" si="47"/>
        <v>2.0831392160326578E-3</v>
      </c>
      <c r="AM62" s="47">
        <f t="shared" si="48"/>
        <v>0</v>
      </c>
      <c r="AN62" s="47">
        <f t="shared" si="49"/>
        <v>0</v>
      </c>
      <c r="AO62" s="47">
        <f t="shared" si="50"/>
        <v>1.0666666666666667</v>
      </c>
      <c r="AP62" s="47">
        <f t="shared" si="51"/>
        <v>0.87272727272727268</v>
      </c>
      <c r="AQ62" s="47">
        <f t="shared" si="52"/>
        <v>0</v>
      </c>
      <c r="AR62" s="47">
        <f t="shared" si="53"/>
        <v>0</v>
      </c>
      <c r="AS62" s="47">
        <f t="shared" si="54"/>
        <v>0.53333333333333333</v>
      </c>
      <c r="AT62" s="47">
        <f t="shared" si="55"/>
        <v>0.13333333333333333</v>
      </c>
      <c r="AU62" s="47">
        <f t="shared" si="56"/>
        <v>0</v>
      </c>
      <c r="AV62" s="47">
        <f t="shared" si="57"/>
        <v>0</v>
      </c>
      <c r="AW62" s="47">
        <f t="shared" si="58"/>
        <v>0.93333333333333335</v>
      </c>
      <c r="AX62" s="47">
        <f t="shared" si="59"/>
        <v>2.0792079207920793E-2</v>
      </c>
    </row>
    <row r="63" spans="1:50" ht="63.75">
      <c r="A63" s="26" t="s">
        <v>186</v>
      </c>
      <c r="B63" s="27" t="s">
        <v>46</v>
      </c>
      <c r="C63" s="27" t="s">
        <v>6</v>
      </c>
      <c r="D63" s="27" t="s">
        <v>17</v>
      </c>
      <c r="E63" s="27" t="s">
        <v>47</v>
      </c>
      <c r="F63" s="28">
        <f t="shared" si="31"/>
        <v>48</v>
      </c>
      <c r="G63" s="47">
        <f t="shared" si="32"/>
        <v>0.1594082360533009</v>
      </c>
      <c r="H63" s="47">
        <f t="shared" si="33"/>
        <v>0.28165139205227557</v>
      </c>
      <c r="I63" s="12">
        <v>12</v>
      </c>
      <c r="J63" s="12">
        <v>6.6</v>
      </c>
      <c r="K63" s="12">
        <v>1</v>
      </c>
      <c r="L63" s="12">
        <v>5</v>
      </c>
      <c r="M63" s="12">
        <v>1</v>
      </c>
      <c r="N63" s="12">
        <v>0</v>
      </c>
      <c r="O63" s="12">
        <v>0</v>
      </c>
      <c r="P63" s="12">
        <v>14</v>
      </c>
      <c r="Q63" s="48"/>
      <c r="R63" s="12">
        <v>0</v>
      </c>
      <c r="S63" s="12">
        <v>1</v>
      </c>
      <c r="T63" s="12">
        <v>0</v>
      </c>
      <c r="U63" s="12">
        <v>5</v>
      </c>
      <c r="V63" s="12">
        <v>3</v>
      </c>
      <c r="W63" s="12">
        <v>0</v>
      </c>
      <c r="X63" s="12">
        <v>0</v>
      </c>
      <c r="Y63" s="61">
        <f t="shared" si="34"/>
        <v>0.15151515151515152</v>
      </c>
      <c r="Z63" s="47">
        <f t="shared" si="35"/>
        <v>0.30303030303030304</v>
      </c>
      <c r="AA63" s="47">
        <f t="shared" si="36"/>
        <v>0.75757575757575757</v>
      </c>
      <c r="AB63" s="47">
        <f t="shared" si="37"/>
        <v>0.75757575757575757</v>
      </c>
      <c r="AC63" s="47">
        <f t="shared" si="38"/>
        <v>0.15151515151515152</v>
      </c>
      <c r="AD63" s="47">
        <f t="shared" si="39"/>
        <v>0.24116161616161616</v>
      </c>
      <c r="AE63" s="47">
        <f t="shared" si="40"/>
        <v>0</v>
      </c>
      <c r="AF63" s="47">
        <f t="shared" si="41"/>
        <v>0</v>
      </c>
      <c r="AG63" s="47">
        <f t="shared" si="42"/>
        <v>0</v>
      </c>
      <c r="AH63" s="47">
        <f t="shared" si="43"/>
        <v>0</v>
      </c>
      <c r="AI63" s="47">
        <f t="shared" si="44"/>
        <v>2.1212121212121211</v>
      </c>
      <c r="AJ63" s="47">
        <f t="shared" si="45"/>
        <v>0.28762198253723675</v>
      </c>
      <c r="AK63" s="47">
        <f t="shared" si="46"/>
        <v>0</v>
      </c>
      <c r="AL63" s="47">
        <f t="shared" si="47"/>
        <v>0</v>
      </c>
      <c r="AM63" s="47">
        <f t="shared" si="48"/>
        <v>0.15151515151515152</v>
      </c>
      <c r="AN63" s="47">
        <f t="shared" si="49"/>
        <v>0.14646464646464646</v>
      </c>
      <c r="AO63" s="47">
        <f t="shared" si="50"/>
        <v>0</v>
      </c>
      <c r="AP63" s="47">
        <f t="shared" si="51"/>
        <v>0</v>
      </c>
      <c r="AQ63" s="47">
        <f t="shared" si="52"/>
        <v>0.75757575757575757</v>
      </c>
      <c r="AR63" s="47">
        <f t="shared" si="53"/>
        <v>0.22281639928698752</v>
      </c>
      <c r="AS63" s="47">
        <f t="shared" si="54"/>
        <v>0.45454545454545459</v>
      </c>
      <c r="AT63" s="47">
        <f t="shared" si="55"/>
        <v>0.11363636363636365</v>
      </c>
      <c r="AU63" s="47">
        <f t="shared" si="56"/>
        <v>0</v>
      </c>
      <c r="AV63" s="47">
        <f t="shared" si="57"/>
        <v>0</v>
      </c>
      <c r="AW63" s="47">
        <f t="shared" si="58"/>
        <v>0</v>
      </c>
      <c r="AX63" s="47">
        <f t="shared" si="59"/>
        <v>0</v>
      </c>
    </row>
    <row r="64" spans="1:50" ht="63.75">
      <c r="A64" s="26" t="s">
        <v>185</v>
      </c>
      <c r="B64" s="27" t="s">
        <v>36</v>
      </c>
      <c r="C64" s="27" t="s">
        <v>5</v>
      </c>
      <c r="D64" s="27" t="s">
        <v>17</v>
      </c>
      <c r="E64" s="27" t="s">
        <v>37</v>
      </c>
      <c r="F64" s="28">
        <f t="shared" si="31"/>
        <v>49</v>
      </c>
      <c r="G64" s="47">
        <f t="shared" si="32"/>
        <v>0.15725080993683266</v>
      </c>
      <c r="H64" s="47">
        <f t="shared" si="33"/>
        <v>0.27783953085866675</v>
      </c>
      <c r="I64" s="12">
        <v>11</v>
      </c>
      <c r="J64" s="12">
        <v>5</v>
      </c>
      <c r="K64" s="12">
        <v>0.5</v>
      </c>
      <c r="L64" s="12">
        <v>3.7</v>
      </c>
      <c r="M64" s="12">
        <v>0.55000000000000004</v>
      </c>
      <c r="N64" s="12">
        <v>0.25</v>
      </c>
      <c r="O64" s="12">
        <v>0</v>
      </c>
      <c r="P64" s="12">
        <v>6</v>
      </c>
      <c r="Q64" s="48"/>
      <c r="R64" s="63">
        <v>0</v>
      </c>
      <c r="S64" s="4">
        <v>0</v>
      </c>
      <c r="T64" s="12">
        <v>0</v>
      </c>
      <c r="U64" s="12">
        <v>3</v>
      </c>
      <c r="V64" s="12">
        <v>7</v>
      </c>
      <c r="W64" s="4">
        <v>11</v>
      </c>
      <c r="X64" s="12">
        <v>1</v>
      </c>
      <c r="Y64" s="61">
        <f t="shared" si="34"/>
        <v>0.1</v>
      </c>
      <c r="Z64" s="47">
        <f t="shared" si="35"/>
        <v>0.2</v>
      </c>
      <c r="AA64" s="47">
        <f t="shared" si="36"/>
        <v>0.74</v>
      </c>
      <c r="AB64" s="47">
        <f t="shared" si="37"/>
        <v>0.74</v>
      </c>
      <c r="AC64" s="47">
        <f t="shared" si="38"/>
        <v>0.11000000000000001</v>
      </c>
      <c r="AD64" s="47">
        <f t="shared" si="39"/>
        <v>0.17508333333333337</v>
      </c>
      <c r="AE64" s="47">
        <f t="shared" si="40"/>
        <v>0.05</v>
      </c>
      <c r="AF64" s="47">
        <f t="shared" si="41"/>
        <v>0.19875000000000001</v>
      </c>
      <c r="AG64" s="47">
        <f t="shared" si="42"/>
        <v>0</v>
      </c>
      <c r="AH64" s="47">
        <f t="shared" si="43"/>
        <v>0</v>
      </c>
      <c r="AI64" s="47">
        <f t="shared" si="44"/>
        <v>1.2</v>
      </c>
      <c r="AJ64" s="47">
        <f t="shared" si="45"/>
        <v>0.16271186440677965</v>
      </c>
      <c r="AK64" s="47">
        <f t="shared" si="46"/>
        <v>0</v>
      </c>
      <c r="AL64" s="47">
        <f t="shared" si="47"/>
        <v>0</v>
      </c>
      <c r="AM64" s="47">
        <f t="shared" si="48"/>
        <v>0</v>
      </c>
      <c r="AN64" s="47">
        <f t="shared" si="49"/>
        <v>0</v>
      </c>
      <c r="AO64" s="47">
        <f t="shared" si="50"/>
        <v>0</v>
      </c>
      <c r="AP64" s="47">
        <f t="shared" si="51"/>
        <v>0</v>
      </c>
      <c r="AQ64" s="47">
        <f t="shared" si="52"/>
        <v>0.6</v>
      </c>
      <c r="AR64" s="47">
        <f t="shared" si="53"/>
        <v>0.17647058823529413</v>
      </c>
      <c r="AS64" s="47">
        <f t="shared" si="54"/>
        <v>1.4</v>
      </c>
      <c r="AT64" s="47">
        <f t="shared" si="55"/>
        <v>0.35</v>
      </c>
      <c r="AU64" s="47">
        <f t="shared" si="56"/>
        <v>2.2000000000000002</v>
      </c>
      <c r="AV64" s="47">
        <f t="shared" si="57"/>
        <v>3.678929765886288E-2</v>
      </c>
      <c r="AW64" s="47">
        <f t="shared" si="58"/>
        <v>0.2</v>
      </c>
      <c r="AX64" s="47">
        <f t="shared" si="59"/>
        <v>4.4554455445544559E-3</v>
      </c>
    </row>
    <row r="65" spans="1:50" ht="51">
      <c r="A65" s="26" t="s">
        <v>198</v>
      </c>
      <c r="B65" s="32" t="s">
        <v>142</v>
      </c>
      <c r="C65" s="32" t="s">
        <v>6</v>
      </c>
      <c r="D65" s="32" t="s">
        <v>4</v>
      </c>
      <c r="E65" s="32" t="s">
        <v>263</v>
      </c>
      <c r="F65" s="28">
        <f t="shared" si="31"/>
        <v>50</v>
      </c>
      <c r="G65" s="47">
        <f t="shared" si="32"/>
        <v>0.15485890897219057</v>
      </c>
      <c r="H65" s="47">
        <f t="shared" si="33"/>
        <v>0.27361338638193239</v>
      </c>
      <c r="I65" s="12">
        <v>15</v>
      </c>
      <c r="J65" s="12">
        <v>15.25</v>
      </c>
      <c r="K65" s="12">
        <v>1.28</v>
      </c>
      <c r="L65" s="12">
        <v>10.199999999999999</v>
      </c>
      <c r="M65" s="12">
        <v>2.02</v>
      </c>
      <c r="N65" s="12">
        <v>0</v>
      </c>
      <c r="O65" s="12">
        <v>7</v>
      </c>
      <c r="P65" s="12">
        <v>36</v>
      </c>
      <c r="Q65" s="55"/>
      <c r="R65" s="63">
        <v>200000</v>
      </c>
      <c r="S65" s="4">
        <v>0</v>
      </c>
      <c r="T65" s="12">
        <v>2</v>
      </c>
      <c r="U65" s="12">
        <v>0</v>
      </c>
      <c r="V65" s="12">
        <v>13</v>
      </c>
      <c r="W65" s="4">
        <v>0</v>
      </c>
      <c r="X65" s="12">
        <v>78</v>
      </c>
      <c r="Y65" s="61">
        <f t="shared" si="34"/>
        <v>8.3934426229508197E-2</v>
      </c>
      <c r="Z65" s="47">
        <f t="shared" si="35"/>
        <v>0.16786885245901639</v>
      </c>
      <c r="AA65" s="47">
        <f t="shared" si="36"/>
        <v>0.66885245901639334</v>
      </c>
      <c r="AB65" s="47">
        <f t="shared" si="37"/>
        <v>0.66885245901639334</v>
      </c>
      <c r="AC65" s="47">
        <f t="shared" si="38"/>
        <v>0.13245901639344262</v>
      </c>
      <c r="AD65" s="47">
        <f t="shared" si="39"/>
        <v>0.21083060109289617</v>
      </c>
      <c r="AE65" s="47">
        <f t="shared" si="40"/>
        <v>0</v>
      </c>
      <c r="AF65" s="47">
        <f t="shared" si="41"/>
        <v>0</v>
      </c>
      <c r="AG65" s="47">
        <f t="shared" si="42"/>
        <v>0.45901639344262296</v>
      </c>
      <c r="AH65" s="47">
        <f t="shared" si="43"/>
        <v>0.20655737704918031</v>
      </c>
      <c r="AI65" s="47">
        <f t="shared" si="44"/>
        <v>2.360655737704918</v>
      </c>
      <c r="AJ65" s="47">
        <f t="shared" si="45"/>
        <v>0.3200889135871075</v>
      </c>
      <c r="AK65" s="47">
        <f t="shared" si="46"/>
        <v>13114.754098360656</v>
      </c>
      <c r="AL65" s="47">
        <f t="shared" si="47"/>
        <v>4.6077840083183583E-3</v>
      </c>
      <c r="AM65" s="47">
        <f t="shared" si="48"/>
        <v>0</v>
      </c>
      <c r="AN65" s="47">
        <f t="shared" si="49"/>
        <v>0</v>
      </c>
      <c r="AO65" s="47">
        <f t="shared" si="50"/>
        <v>0.13114754098360656</v>
      </c>
      <c r="AP65" s="47">
        <f t="shared" si="51"/>
        <v>0.10730253353204172</v>
      </c>
      <c r="AQ65" s="47">
        <f t="shared" si="52"/>
        <v>0</v>
      </c>
      <c r="AR65" s="47">
        <f t="shared" si="53"/>
        <v>0</v>
      </c>
      <c r="AS65" s="47">
        <f t="shared" si="54"/>
        <v>0.85245901639344257</v>
      </c>
      <c r="AT65" s="47">
        <f t="shared" si="55"/>
        <v>0.21311475409836064</v>
      </c>
      <c r="AU65" s="47">
        <f t="shared" si="56"/>
        <v>0</v>
      </c>
      <c r="AV65" s="47">
        <f t="shared" si="57"/>
        <v>0</v>
      </c>
      <c r="AW65" s="47">
        <f t="shared" si="58"/>
        <v>5.1147540983606561</v>
      </c>
      <c r="AX65" s="47">
        <f t="shared" si="59"/>
        <v>0.11394254179516314</v>
      </c>
    </row>
    <row r="66" spans="1:50" ht="63.75">
      <c r="A66" s="26" t="s">
        <v>194</v>
      </c>
      <c r="B66" s="27" t="s">
        <v>110</v>
      </c>
      <c r="C66" s="27" t="s">
        <v>6</v>
      </c>
      <c r="D66" s="27" t="s">
        <v>4</v>
      </c>
      <c r="E66" s="27" t="s">
        <v>111</v>
      </c>
      <c r="F66" s="28">
        <f t="shared" si="31"/>
        <v>51</v>
      </c>
      <c r="G66" s="47">
        <f t="shared" si="32"/>
        <v>0.15391038566233559</v>
      </c>
      <c r="H66" s="47">
        <f t="shared" si="33"/>
        <v>0.27193748231807108</v>
      </c>
      <c r="I66" s="12">
        <v>12</v>
      </c>
      <c r="J66" s="12">
        <v>7.45</v>
      </c>
      <c r="K66" s="12">
        <v>0</v>
      </c>
      <c r="L66" s="12">
        <v>6.45</v>
      </c>
      <c r="M66" s="12">
        <v>0</v>
      </c>
      <c r="N66" s="12">
        <v>0</v>
      </c>
      <c r="O66" s="12">
        <v>2</v>
      </c>
      <c r="P66" s="12">
        <v>8</v>
      </c>
      <c r="Q66" s="48"/>
      <c r="R66" s="63">
        <v>0</v>
      </c>
      <c r="S66" s="4">
        <v>0</v>
      </c>
      <c r="T66" s="12">
        <v>4</v>
      </c>
      <c r="U66" s="12">
        <v>4</v>
      </c>
      <c r="V66" s="12">
        <v>8</v>
      </c>
      <c r="W66" s="4">
        <v>0</v>
      </c>
      <c r="X66" s="12">
        <v>1</v>
      </c>
      <c r="Y66" s="61">
        <f t="shared" si="34"/>
        <v>0</v>
      </c>
      <c r="Z66" s="47">
        <f t="shared" si="35"/>
        <v>0</v>
      </c>
      <c r="AA66" s="47">
        <f t="shared" si="36"/>
        <v>0.86577181208053688</v>
      </c>
      <c r="AB66" s="47">
        <f t="shared" si="37"/>
        <v>0.86577181208053688</v>
      </c>
      <c r="AC66" s="47">
        <f t="shared" si="38"/>
        <v>0</v>
      </c>
      <c r="AD66" s="47">
        <f t="shared" si="39"/>
        <v>0</v>
      </c>
      <c r="AE66" s="47">
        <f t="shared" si="40"/>
        <v>0</v>
      </c>
      <c r="AF66" s="47">
        <f t="shared" si="41"/>
        <v>0</v>
      </c>
      <c r="AG66" s="47">
        <f t="shared" si="42"/>
        <v>0.26845637583892618</v>
      </c>
      <c r="AH66" s="47">
        <f t="shared" si="43"/>
        <v>0.12080536912751677</v>
      </c>
      <c r="AI66" s="47">
        <f t="shared" si="44"/>
        <v>1.0738255033557047</v>
      </c>
      <c r="AJ66" s="47">
        <f t="shared" si="45"/>
        <v>0.14560345808212946</v>
      </c>
      <c r="AK66" s="47">
        <f t="shared" si="46"/>
        <v>0</v>
      </c>
      <c r="AL66" s="47">
        <f t="shared" si="47"/>
        <v>0</v>
      </c>
      <c r="AM66" s="47">
        <f t="shared" si="48"/>
        <v>0</v>
      </c>
      <c r="AN66" s="47">
        <f t="shared" si="49"/>
        <v>0</v>
      </c>
      <c r="AO66" s="47">
        <f t="shared" si="50"/>
        <v>0.53691275167785235</v>
      </c>
      <c r="AP66" s="47">
        <f t="shared" si="51"/>
        <v>0.43929225137278827</v>
      </c>
      <c r="AQ66" s="47">
        <f t="shared" si="52"/>
        <v>0.53691275167785235</v>
      </c>
      <c r="AR66" s="47">
        <f t="shared" si="53"/>
        <v>0.15791551519936833</v>
      </c>
      <c r="AS66" s="47">
        <f t="shared" si="54"/>
        <v>1.0738255033557047</v>
      </c>
      <c r="AT66" s="47">
        <f t="shared" si="55"/>
        <v>0.26845637583892618</v>
      </c>
      <c r="AU66" s="47">
        <f t="shared" si="56"/>
        <v>0</v>
      </c>
      <c r="AV66" s="47">
        <f t="shared" si="57"/>
        <v>0</v>
      </c>
      <c r="AW66" s="47">
        <f t="shared" si="58"/>
        <v>0.13422818791946309</v>
      </c>
      <c r="AX66" s="47">
        <f t="shared" si="59"/>
        <v>2.9902319090969504E-3</v>
      </c>
    </row>
    <row r="67" spans="1:50" ht="51">
      <c r="A67" s="26" t="s">
        <v>188</v>
      </c>
      <c r="B67" s="27" t="s">
        <v>68</v>
      </c>
      <c r="C67" s="27" t="s">
        <v>6</v>
      </c>
      <c r="D67" s="27" t="s">
        <v>4</v>
      </c>
      <c r="E67" s="27" t="s">
        <v>69</v>
      </c>
      <c r="F67" s="28">
        <f t="shared" si="31"/>
        <v>52</v>
      </c>
      <c r="G67" s="47">
        <f t="shared" si="32"/>
        <v>0.15387077068954516</v>
      </c>
      <c r="H67" s="47">
        <f t="shared" si="33"/>
        <v>0.27186748836726415</v>
      </c>
      <c r="I67" s="12">
        <v>8</v>
      </c>
      <c r="J67" s="12">
        <v>6.5</v>
      </c>
      <c r="K67" s="12">
        <v>0</v>
      </c>
      <c r="L67" s="12">
        <v>6</v>
      </c>
      <c r="M67" s="12">
        <v>2</v>
      </c>
      <c r="N67" s="12">
        <v>0</v>
      </c>
      <c r="O67" s="12">
        <v>0</v>
      </c>
      <c r="P67" s="12">
        <v>15</v>
      </c>
      <c r="Q67" s="56"/>
      <c r="R67" s="63">
        <v>0</v>
      </c>
      <c r="S67" s="4">
        <v>1</v>
      </c>
      <c r="T67" s="12">
        <v>1</v>
      </c>
      <c r="U67" s="12">
        <v>0</v>
      </c>
      <c r="V67" s="12">
        <v>0</v>
      </c>
      <c r="W67" s="4">
        <v>0</v>
      </c>
      <c r="X67" s="12">
        <v>0</v>
      </c>
      <c r="Y67" s="61">
        <f t="shared" si="34"/>
        <v>0</v>
      </c>
      <c r="Z67" s="47">
        <f t="shared" si="35"/>
        <v>0</v>
      </c>
      <c r="AA67" s="47">
        <f t="shared" si="36"/>
        <v>0.92307692307692313</v>
      </c>
      <c r="AB67" s="47">
        <f t="shared" si="37"/>
        <v>0.92307692307692313</v>
      </c>
      <c r="AC67" s="47">
        <f t="shared" si="38"/>
        <v>0.30769230769230771</v>
      </c>
      <c r="AD67" s="47">
        <f t="shared" si="39"/>
        <v>0.48974358974358978</v>
      </c>
      <c r="AE67" s="47">
        <f t="shared" si="40"/>
        <v>0</v>
      </c>
      <c r="AF67" s="47">
        <f t="shared" si="41"/>
        <v>0</v>
      </c>
      <c r="AG67" s="47">
        <f t="shared" si="42"/>
        <v>0</v>
      </c>
      <c r="AH67" s="47">
        <f t="shared" si="43"/>
        <v>0</v>
      </c>
      <c r="AI67" s="47">
        <f t="shared" si="44"/>
        <v>2.3076923076923075</v>
      </c>
      <c r="AJ67" s="47">
        <f t="shared" si="45"/>
        <v>0.3129074315514993</v>
      </c>
      <c r="AK67" s="47">
        <f t="shared" si="46"/>
        <v>0</v>
      </c>
      <c r="AL67" s="47">
        <f t="shared" si="47"/>
        <v>0</v>
      </c>
      <c r="AM67" s="47">
        <f t="shared" si="48"/>
        <v>0.15384615384615385</v>
      </c>
      <c r="AN67" s="47">
        <f t="shared" si="49"/>
        <v>0.14871794871794872</v>
      </c>
      <c r="AO67" s="47">
        <f t="shared" si="50"/>
        <v>0.15384615384615385</v>
      </c>
      <c r="AP67" s="47">
        <f t="shared" si="51"/>
        <v>0.12587412587412586</v>
      </c>
      <c r="AQ67" s="47">
        <f t="shared" si="52"/>
        <v>0</v>
      </c>
      <c r="AR67" s="47">
        <f t="shared" si="53"/>
        <v>0</v>
      </c>
      <c r="AS67" s="47">
        <f t="shared" si="54"/>
        <v>0</v>
      </c>
      <c r="AT67" s="47">
        <f t="shared" si="55"/>
        <v>0</v>
      </c>
      <c r="AU67" s="47">
        <f t="shared" si="56"/>
        <v>0</v>
      </c>
      <c r="AV67" s="47">
        <f t="shared" si="57"/>
        <v>0</v>
      </c>
      <c r="AW67" s="47">
        <f t="shared" si="58"/>
        <v>0</v>
      </c>
      <c r="AX67" s="47">
        <f t="shared" si="59"/>
        <v>0</v>
      </c>
    </row>
    <row r="68" spans="1:50" ht="63.75">
      <c r="A68" s="26" t="s">
        <v>186</v>
      </c>
      <c r="B68" s="27" t="s">
        <v>42</v>
      </c>
      <c r="C68" s="27" t="s">
        <v>5</v>
      </c>
      <c r="D68" s="27" t="s">
        <v>4</v>
      </c>
      <c r="E68" s="27" t="s">
        <v>43</v>
      </c>
      <c r="F68" s="28">
        <f t="shared" si="31"/>
        <v>53</v>
      </c>
      <c r="G68" s="47">
        <f t="shared" si="32"/>
        <v>0.15357961113195409</v>
      </c>
      <c r="H68" s="47">
        <f t="shared" si="33"/>
        <v>0.27135305136742538</v>
      </c>
      <c r="I68" s="12">
        <v>10</v>
      </c>
      <c r="J68" s="12">
        <v>7.4</v>
      </c>
      <c r="K68" s="12">
        <v>1.5</v>
      </c>
      <c r="L68" s="12">
        <v>3.9</v>
      </c>
      <c r="M68" s="12">
        <v>0.6</v>
      </c>
      <c r="N68" s="12">
        <v>0</v>
      </c>
      <c r="O68" s="12">
        <v>1</v>
      </c>
      <c r="P68" s="12">
        <v>9</v>
      </c>
      <c r="Q68" s="48"/>
      <c r="R68" s="63">
        <v>0</v>
      </c>
      <c r="S68" s="4">
        <v>4</v>
      </c>
      <c r="T68" s="12">
        <v>0</v>
      </c>
      <c r="U68" s="12">
        <v>3</v>
      </c>
      <c r="V68" s="12">
        <v>2</v>
      </c>
      <c r="W68" s="4">
        <v>0</v>
      </c>
      <c r="X68" s="12">
        <v>0</v>
      </c>
      <c r="Y68" s="61">
        <f t="shared" si="34"/>
        <v>0.20270270270270269</v>
      </c>
      <c r="Z68" s="47">
        <f t="shared" si="35"/>
        <v>0.40540540540540537</v>
      </c>
      <c r="AA68" s="47">
        <f t="shared" si="36"/>
        <v>0.52702702702702697</v>
      </c>
      <c r="AB68" s="47">
        <f t="shared" si="37"/>
        <v>0.52702702702702697</v>
      </c>
      <c r="AC68" s="47">
        <f t="shared" si="38"/>
        <v>8.1081081081081072E-2</v>
      </c>
      <c r="AD68" s="47">
        <f t="shared" si="39"/>
        <v>0.12905405405405404</v>
      </c>
      <c r="AE68" s="47">
        <f t="shared" si="40"/>
        <v>0</v>
      </c>
      <c r="AF68" s="47">
        <f t="shared" si="41"/>
        <v>0</v>
      </c>
      <c r="AG68" s="47">
        <f t="shared" si="42"/>
        <v>0.13513513513513511</v>
      </c>
      <c r="AH68" s="47">
        <f t="shared" si="43"/>
        <v>6.08108108108108E-2</v>
      </c>
      <c r="AI68" s="47">
        <f t="shared" si="44"/>
        <v>1.2162162162162162</v>
      </c>
      <c r="AJ68" s="47">
        <f t="shared" si="45"/>
        <v>0.16491067338524965</v>
      </c>
      <c r="AK68" s="47">
        <f t="shared" si="46"/>
        <v>0</v>
      </c>
      <c r="AL68" s="47">
        <f t="shared" si="47"/>
        <v>0</v>
      </c>
      <c r="AM68" s="47">
        <f t="shared" si="48"/>
        <v>0.54054054054054046</v>
      </c>
      <c r="AN68" s="47">
        <f t="shared" si="49"/>
        <v>0.5225225225225224</v>
      </c>
      <c r="AO68" s="47">
        <f t="shared" si="50"/>
        <v>0</v>
      </c>
      <c r="AP68" s="47">
        <f t="shared" si="51"/>
        <v>0</v>
      </c>
      <c r="AQ68" s="47">
        <f t="shared" si="52"/>
        <v>0.40540540540540537</v>
      </c>
      <c r="AR68" s="47">
        <f t="shared" si="53"/>
        <v>0.11923688394276628</v>
      </c>
      <c r="AS68" s="47">
        <f t="shared" si="54"/>
        <v>0.27027027027027023</v>
      </c>
      <c r="AT68" s="47">
        <f t="shared" si="55"/>
        <v>6.7567567567567557E-2</v>
      </c>
      <c r="AU68" s="47">
        <f t="shared" si="56"/>
        <v>0</v>
      </c>
      <c r="AV68" s="47">
        <f t="shared" si="57"/>
        <v>0</v>
      </c>
      <c r="AW68" s="47">
        <f t="shared" si="58"/>
        <v>0</v>
      </c>
      <c r="AX68" s="47">
        <f t="shared" si="59"/>
        <v>0</v>
      </c>
    </row>
    <row r="69" spans="1:50" ht="63.75">
      <c r="A69" s="33" t="s">
        <v>199</v>
      </c>
      <c r="B69" s="34" t="s">
        <v>147</v>
      </c>
      <c r="C69" s="34" t="s">
        <v>6</v>
      </c>
      <c r="D69" s="34" t="s">
        <v>4</v>
      </c>
      <c r="E69" s="34" t="s">
        <v>148</v>
      </c>
      <c r="F69" s="28">
        <f t="shared" si="31"/>
        <v>54</v>
      </c>
      <c r="G69" s="47">
        <f t="shared" si="32"/>
        <v>0.15268076755858287</v>
      </c>
      <c r="H69" s="47">
        <f t="shared" si="33"/>
        <v>0.26976492424209542</v>
      </c>
      <c r="I69" s="12">
        <v>16</v>
      </c>
      <c r="J69" s="12">
        <v>11.75</v>
      </c>
      <c r="K69" s="12">
        <v>0.5</v>
      </c>
      <c r="L69" s="12">
        <v>7</v>
      </c>
      <c r="M69" s="12">
        <v>0</v>
      </c>
      <c r="N69" s="12">
        <v>0</v>
      </c>
      <c r="O69" s="12">
        <v>6</v>
      </c>
      <c r="P69" s="12">
        <v>58</v>
      </c>
      <c r="Q69" s="48"/>
      <c r="R69" s="63">
        <v>0</v>
      </c>
      <c r="S69" s="4">
        <v>0</v>
      </c>
      <c r="T69" s="12">
        <v>5</v>
      </c>
      <c r="U69" s="12">
        <v>1</v>
      </c>
      <c r="V69" s="12">
        <v>1</v>
      </c>
      <c r="W69" s="4">
        <v>2</v>
      </c>
      <c r="X69" s="12">
        <v>4</v>
      </c>
      <c r="Y69" s="61">
        <f t="shared" si="34"/>
        <v>4.2553191489361701E-2</v>
      </c>
      <c r="Z69" s="47">
        <f t="shared" si="35"/>
        <v>8.5106382978723402E-2</v>
      </c>
      <c r="AA69" s="47">
        <f t="shared" si="36"/>
        <v>0.5957446808510638</v>
      </c>
      <c r="AB69" s="47">
        <f t="shared" si="37"/>
        <v>0.5957446808510638</v>
      </c>
      <c r="AC69" s="47">
        <f t="shared" si="38"/>
        <v>0</v>
      </c>
      <c r="AD69" s="47">
        <f t="shared" si="39"/>
        <v>0</v>
      </c>
      <c r="AE69" s="47">
        <f t="shared" si="40"/>
        <v>0</v>
      </c>
      <c r="AF69" s="47">
        <f t="shared" si="41"/>
        <v>0</v>
      </c>
      <c r="AG69" s="47">
        <f t="shared" si="42"/>
        <v>0.51063829787234039</v>
      </c>
      <c r="AH69" s="47">
        <f t="shared" si="43"/>
        <v>0.22978723404255316</v>
      </c>
      <c r="AI69" s="47">
        <f t="shared" si="44"/>
        <v>4.9361702127659575</v>
      </c>
      <c r="AJ69" s="47">
        <f t="shared" si="45"/>
        <v>0.66931121529029936</v>
      </c>
      <c r="AK69" s="47">
        <f t="shared" si="46"/>
        <v>0</v>
      </c>
      <c r="AL69" s="47">
        <f t="shared" si="47"/>
        <v>0</v>
      </c>
      <c r="AM69" s="47">
        <f t="shared" si="48"/>
        <v>0</v>
      </c>
      <c r="AN69" s="47">
        <f t="shared" si="49"/>
        <v>0</v>
      </c>
      <c r="AO69" s="47">
        <f t="shared" si="50"/>
        <v>0.42553191489361702</v>
      </c>
      <c r="AP69" s="47">
        <f t="shared" si="51"/>
        <v>0.34816247582205029</v>
      </c>
      <c r="AQ69" s="47">
        <f t="shared" si="52"/>
        <v>8.5106382978723402E-2</v>
      </c>
      <c r="AR69" s="47">
        <f t="shared" si="53"/>
        <v>2.5031289111389236E-2</v>
      </c>
      <c r="AS69" s="47">
        <f t="shared" si="54"/>
        <v>8.5106382978723402E-2</v>
      </c>
      <c r="AT69" s="47">
        <f t="shared" si="55"/>
        <v>2.1276595744680851E-2</v>
      </c>
      <c r="AU69" s="47">
        <f t="shared" si="56"/>
        <v>0.1702127659574468</v>
      </c>
      <c r="AV69" s="47">
        <f t="shared" si="57"/>
        <v>2.846367323703124E-3</v>
      </c>
      <c r="AW69" s="47">
        <f t="shared" si="58"/>
        <v>0.34042553191489361</v>
      </c>
      <c r="AX69" s="47">
        <f t="shared" si="59"/>
        <v>7.5837370971139672E-3</v>
      </c>
    </row>
    <row r="70" spans="1:50" ht="51">
      <c r="A70" s="26" t="s">
        <v>198</v>
      </c>
      <c r="B70" s="32"/>
      <c r="C70" s="32" t="s">
        <v>6</v>
      </c>
      <c r="D70" s="32"/>
      <c r="E70" s="32" t="s">
        <v>264</v>
      </c>
      <c r="F70" s="28">
        <f t="shared" si="31"/>
        <v>55</v>
      </c>
      <c r="G70" s="47">
        <f t="shared" si="32"/>
        <v>0.15145341783907515</v>
      </c>
      <c r="H70" s="47">
        <f t="shared" si="33"/>
        <v>0.26759637407434417</v>
      </c>
      <c r="I70" s="12">
        <v>7</v>
      </c>
      <c r="J70" s="12">
        <v>8.1199999999999992</v>
      </c>
      <c r="K70" s="12">
        <v>3.35</v>
      </c>
      <c r="L70" s="12">
        <v>6.33</v>
      </c>
      <c r="M70" s="12">
        <v>1.55</v>
      </c>
      <c r="N70" s="12">
        <v>0</v>
      </c>
      <c r="O70" s="12">
        <v>0</v>
      </c>
      <c r="P70" s="12">
        <v>0</v>
      </c>
      <c r="Q70" s="55"/>
      <c r="R70" s="63">
        <v>50000</v>
      </c>
      <c r="S70" s="4">
        <v>0</v>
      </c>
      <c r="T70" s="12">
        <v>0</v>
      </c>
      <c r="U70" s="12">
        <v>0</v>
      </c>
      <c r="V70" s="12">
        <v>1</v>
      </c>
      <c r="W70" s="4">
        <v>0</v>
      </c>
      <c r="X70" s="12">
        <v>10</v>
      </c>
      <c r="Y70" s="61">
        <f t="shared" si="34"/>
        <v>0.41256157635467983</v>
      </c>
      <c r="Z70" s="47">
        <f t="shared" si="35"/>
        <v>0.82512315270935965</v>
      </c>
      <c r="AA70" s="47">
        <f t="shared" si="36"/>
        <v>0.77955665024630549</v>
      </c>
      <c r="AB70" s="47">
        <f t="shared" si="37"/>
        <v>0.77955665024630549</v>
      </c>
      <c r="AC70" s="47">
        <f t="shared" si="38"/>
        <v>0.19088669950738918</v>
      </c>
      <c r="AD70" s="47">
        <f t="shared" si="39"/>
        <v>0.30382799671592781</v>
      </c>
      <c r="AE70" s="47">
        <f t="shared" si="40"/>
        <v>0</v>
      </c>
      <c r="AF70" s="47">
        <f t="shared" si="41"/>
        <v>0</v>
      </c>
      <c r="AG70" s="47">
        <f t="shared" si="42"/>
        <v>0</v>
      </c>
      <c r="AH70" s="47">
        <f t="shared" si="43"/>
        <v>0</v>
      </c>
      <c r="AI70" s="47">
        <f t="shared" si="44"/>
        <v>0</v>
      </c>
      <c r="AJ70" s="47">
        <f t="shared" si="45"/>
        <v>0</v>
      </c>
      <c r="AK70" s="47">
        <f t="shared" si="46"/>
        <v>6157.6354679802962</v>
      </c>
      <c r="AL70" s="47">
        <f t="shared" si="47"/>
        <v>2.1634453856790325E-3</v>
      </c>
      <c r="AM70" s="47">
        <f t="shared" si="48"/>
        <v>0</v>
      </c>
      <c r="AN70" s="47">
        <f t="shared" si="49"/>
        <v>0</v>
      </c>
      <c r="AO70" s="47">
        <f t="shared" si="50"/>
        <v>0</v>
      </c>
      <c r="AP70" s="47">
        <f t="shared" si="51"/>
        <v>0</v>
      </c>
      <c r="AQ70" s="47">
        <f t="shared" si="52"/>
        <v>0</v>
      </c>
      <c r="AR70" s="47">
        <f t="shared" si="53"/>
        <v>0</v>
      </c>
      <c r="AS70" s="47">
        <f t="shared" si="54"/>
        <v>0.12315270935960593</v>
      </c>
      <c r="AT70" s="47">
        <f t="shared" si="55"/>
        <v>3.0788177339901482E-2</v>
      </c>
      <c r="AU70" s="47">
        <f t="shared" si="56"/>
        <v>0</v>
      </c>
      <c r="AV70" s="47">
        <f t="shared" si="57"/>
        <v>0</v>
      </c>
      <c r="AW70" s="47">
        <f t="shared" si="58"/>
        <v>1.2315270935960592</v>
      </c>
      <c r="AX70" s="47">
        <f t="shared" si="59"/>
        <v>2.7435009510803299E-2</v>
      </c>
    </row>
    <row r="71" spans="1:50" ht="51">
      <c r="A71" s="26" t="s">
        <v>188</v>
      </c>
      <c r="B71" s="27" t="s">
        <v>60</v>
      </c>
      <c r="C71" s="27" t="s">
        <v>6</v>
      </c>
      <c r="D71" s="27" t="s">
        <v>4</v>
      </c>
      <c r="E71" s="27" t="s">
        <v>61</v>
      </c>
      <c r="F71" s="28">
        <f t="shared" si="31"/>
        <v>56</v>
      </c>
      <c r="G71" s="47">
        <f t="shared" si="32"/>
        <v>0.14410839605826495</v>
      </c>
      <c r="H71" s="47">
        <f t="shared" si="33"/>
        <v>0.25461877855959447</v>
      </c>
      <c r="I71" s="12">
        <v>10</v>
      </c>
      <c r="J71" s="12">
        <v>10.5</v>
      </c>
      <c r="K71" s="12">
        <v>0</v>
      </c>
      <c r="L71" s="12">
        <v>9.5</v>
      </c>
      <c r="M71" s="12">
        <v>0</v>
      </c>
      <c r="N71" s="12">
        <v>0</v>
      </c>
      <c r="O71" s="12">
        <v>2</v>
      </c>
      <c r="P71" s="12">
        <v>47</v>
      </c>
      <c r="Q71" s="48"/>
      <c r="R71" s="63">
        <v>200000</v>
      </c>
      <c r="S71" s="4">
        <v>0</v>
      </c>
      <c r="T71" s="12">
        <v>1</v>
      </c>
      <c r="U71" s="12">
        <v>1</v>
      </c>
      <c r="V71" s="12">
        <v>0</v>
      </c>
      <c r="W71" s="4">
        <v>0</v>
      </c>
      <c r="X71" s="12">
        <v>77</v>
      </c>
      <c r="Y71" s="61">
        <f t="shared" si="34"/>
        <v>0</v>
      </c>
      <c r="Z71" s="47">
        <f t="shared" si="35"/>
        <v>0</v>
      </c>
      <c r="AA71" s="47">
        <f t="shared" si="36"/>
        <v>0.90476190476190477</v>
      </c>
      <c r="AB71" s="47">
        <f t="shared" si="37"/>
        <v>0.90476190476190477</v>
      </c>
      <c r="AC71" s="47">
        <f t="shared" si="38"/>
        <v>0</v>
      </c>
      <c r="AD71" s="47">
        <f t="shared" si="39"/>
        <v>0</v>
      </c>
      <c r="AE71" s="47">
        <f t="shared" si="40"/>
        <v>0</v>
      </c>
      <c r="AF71" s="47">
        <f t="shared" si="41"/>
        <v>0</v>
      </c>
      <c r="AG71" s="47">
        <f t="shared" si="42"/>
        <v>0.19047619047619047</v>
      </c>
      <c r="AH71" s="47">
        <f t="shared" si="43"/>
        <v>8.5714285714285701E-2</v>
      </c>
      <c r="AI71" s="47">
        <f t="shared" si="44"/>
        <v>4.4761904761904763</v>
      </c>
      <c r="AJ71" s="47">
        <f t="shared" si="45"/>
        <v>0.60694108151735271</v>
      </c>
      <c r="AK71" s="47">
        <f t="shared" si="46"/>
        <v>19047.619047619046</v>
      </c>
      <c r="AL71" s="47">
        <f t="shared" si="47"/>
        <v>6.6922577263671392E-3</v>
      </c>
      <c r="AM71" s="47">
        <f t="shared" si="48"/>
        <v>0</v>
      </c>
      <c r="AN71" s="47">
        <f t="shared" si="49"/>
        <v>0</v>
      </c>
      <c r="AO71" s="47">
        <f t="shared" si="50"/>
        <v>9.5238095238095233E-2</v>
      </c>
      <c r="AP71" s="47">
        <f t="shared" si="51"/>
        <v>7.7922077922077906E-2</v>
      </c>
      <c r="AQ71" s="47">
        <f t="shared" si="52"/>
        <v>9.5238095238095233E-2</v>
      </c>
      <c r="AR71" s="47">
        <f t="shared" si="53"/>
        <v>2.8011204481792715E-2</v>
      </c>
      <c r="AS71" s="47">
        <f t="shared" si="54"/>
        <v>0</v>
      </c>
      <c r="AT71" s="47">
        <f t="shared" si="55"/>
        <v>0</v>
      </c>
      <c r="AU71" s="47">
        <f t="shared" si="56"/>
        <v>0</v>
      </c>
      <c r="AV71" s="47">
        <f t="shared" si="57"/>
        <v>0</v>
      </c>
      <c r="AW71" s="47">
        <f t="shared" si="58"/>
        <v>7.333333333333333</v>
      </c>
      <c r="AX71" s="47">
        <f t="shared" si="59"/>
        <v>0.16336633663366337</v>
      </c>
    </row>
    <row r="72" spans="1:50" ht="63.75">
      <c r="A72" s="26" t="s">
        <v>185</v>
      </c>
      <c r="B72" s="27" t="s">
        <v>34</v>
      </c>
      <c r="C72" s="27" t="s">
        <v>6</v>
      </c>
      <c r="D72" s="27" t="s">
        <v>32</v>
      </c>
      <c r="E72" s="27" t="s">
        <v>35</v>
      </c>
      <c r="F72" s="28">
        <f t="shared" si="31"/>
        <v>57</v>
      </c>
      <c r="G72" s="47">
        <f t="shared" si="32"/>
        <v>0.14193458720057142</v>
      </c>
      <c r="H72" s="47">
        <f t="shared" si="33"/>
        <v>0.25077797142199948</v>
      </c>
      <c r="I72" s="12">
        <v>8</v>
      </c>
      <c r="J72" s="12">
        <v>5</v>
      </c>
      <c r="K72" s="12">
        <v>0</v>
      </c>
      <c r="L72" s="12">
        <v>4.5</v>
      </c>
      <c r="M72" s="12">
        <v>0</v>
      </c>
      <c r="N72" s="12">
        <v>0</v>
      </c>
      <c r="O72" s="12">
        <v>0</v>
      </c>
      <c r="P72" s="12">
        <v>13</v>
      </c>
      <c r="Q72" s="48"/>
      <c r="R72" s="63">
        <v>0</v>
      </c>
      <c r="S72" s="4">
        <v>2</v>
      </c>
      <c r="T72" s="12">
        <v>0</v>
      </c>
      <c r="U72" s="12">
        <v>0</v>
      </c>
      <c r="V72" s="12">
        <v>1</v>
      </c>
      <c r="W72" s="4">
        <v>0</v>
      </c>
      <c r="X72" s="12">
        <v>35</v>
      </c>
      <c r="Y72" s="61">
        <f t="shared" si="34"/>
        <v>0</v>
      </c>
      <c r="Z72" s="47">
        <f t="shared" si="35"/>
        <v>0</v>
      </c>
      <c r="AA72" s="47">
        <f t="shared" si="36"/>
        <v>0.9</v>
      </c>
      <c r="AB72" s="47">
        <f t="shared" si="37"/>
        <v>0.9</v>
      </c>
      <c r="AC72" s="47">
        <f t="shared" si="38"/>
        <v>0</v>
      </c>
      <c r="AD72" s="47">
        <f t="shared" si="39"/>
        <v>0</v>
      </c>
      <c r="AE72" s="47">
        <f t="shared" si="40"/>
        <v>0</v>
      </c>
      <c r="AF72" s="47">
        <f t="shared" si="41"/>
        <v>0</v>
      </c>
      <c r="AG72" s="47">
        <f t="shared" si="42"/>
        <v>0</v>
      </c>
      <c r="AH72" s="47">
        <f t="shared" si="43"/>
        <v>0</v>
      </c>
      <c r="AI72" s="47">
        <f t="shared" si="44"/>
        <v>2.6</v>
      </c>
      <c r="AJ72" s="47">
        <f t="shared" si="45"/>
        <v>0.35254237288135593</v>
      </c>
      <c r="AK72" s="47">
        <f t="shared" si="46"/>
        <v>0</v>
      </c>
      <c r="AL72" s="47">
        <f t="shared" si="47"/>
        <v>0</v>
      </c>
      <c r="AM72" s="47">
        <f t="shared" si="48"/>
        <v>0.4</v>
      </c>
      <c r="AN72" s="47">
        <f t="shared" si="49"/>
        <v>0.38666666666666666</v>
      </c>
      <c r="AO72" s="47">
        <f t="shared" si="50"/>
        <v>0</v>
      </c>
      <c r="AP72" s="47">
        <f t="shared" si="51"/>
        <v>0</v>
      </c>
      <c r="AQ72" s="47">
        <f t="shared" si="52"/>
        <v>0</v>
      </c>
      <c r="AR72" s="47">
        <f t="shared" si="53"/>
        <v>0</v>
      </c>
      <c r="AS72" s="47">
        <f t="shared" si="54"/>
        <v>0.2</v>
      </c>
      <c r="AT72" s="47">
        <f t="shared" si="55"/>
        <v>0.05</v>
      </c>
      <c r="AU72" s="47">
        <f t="shared" si="56"/>
        <v>0</v>
      </c>
      <c r="AV72" s="47">
        <f t="shared" si="57"/>
        <v>0</v>
      </c>
      <c r="AW72" s="47">
        <f t="shared" si="58"/>
        <v>7</v>
      </c>
      <c r="AX72" s="47">
        <f t="shared" si="59"/>
        <v>0.15594059405940594</v>
      </c>
    </row>
    <row r="73" spans="1:50" ht="63.75">
      <c r="A73" s="26" t="s">
        <v>187</v>
      </c>
      <c r="B73" s="27" t="s">
        <v>50</v>
      </c>
      <c r="C73" s="27" t="s">
        <v>6</v>
      </c>
      <c r="D73" s="27" t="s">
        <v>4</v>
      </c>
      <c r="E73" s="27" t="s">
        <v>51</v>
      </c>
      <c r="F73" s="28">
        <f t="shared" si="31"/>
        <v>58</v>
      </c>
      <c r="G73" s="47">
        <f t="shared" si="32"/>
        <v>0.14173245619895766</v>
      </c>
      <c r="H73" s="47">
        <f t="shared" si="33"/>
        <v>0.25042083505695995</v>
      </c>
      <c r="I73" s="12">
        <v>7</v>
      </c>
      <c r="J73" s="12">
        <v>5.25</v>
      </c>
      <c r="K73" s="12">
        <v>0</v>
      </c>
      <c r="L73" s="12">
        <v>3.5</v>
      </c>
      <c r="M73" s="12">
        <v>0</v>
      </c>
      <c r="N73" s="12">
        <v>0</v>
      </c>
      <c r="O73" s="12">
        <v>2</v>
      </c>
      <c r="P73" s="12">
        <v>16</v>
      </c>
      <c r="Q73" s="48"/>
      <c r="R73" s="63">
        <v>0</v>
      </c>
      <c r="S73" s="4">
        <v>0</v>
      </c>
      <c r="T73" s="12">
        <v>2</v>
      </c>
      <c r="U73" s="12">
        <v>1</v>
      </c>
      <c r="V73" s="12">
        <v>3</v>
      </c>
      <c r="W73" s="4">
        <v>0</v>
      </c>
      <c r="X73" s="12">
        <v>19</v>
      </c>
      <c r="Y73" s="61">
        <f t="shared" si="34"/>
        <v>0</v>
      </c>
      <c r="Z73" s="47">
        <f t="shared" si="35"/>
        <v>0</v>
      </c>
      <c r="AA73" s="47">
        <f t="shared" si="36"/>
        <v>0.66666666666666663</v>
      </c>
      <c r="AB73" s="47">
        <f t="shared" si="37"/>
        <v>0.66666666666666663</v>
      </c>
      <c r="AC73" s="47">
        <f t="shared" si="38"/>
        <v>0</v>
      </c>
      <c r="AD73" s="47">
        <f t="shared" si="39"/>
        <v>0</v>
      </c>
      <c r="AE73" s="47">
        <f t="shared" si="40"/>
        <v>0</v>
      </c>
      <c r="AF73" s="47">
        <f t="shared" si="41"/>
        <v>0</v>
      </c>
      <c r="AG73" s="47">
        <f t="shared" si="42"/>
        <v>0.38095238095238093</v>
      </c>
      <c r="AH73" s="47">
        <f t="shared" si="43"/>
        <v>0.1714285714285714</v>
      </c>
      <c r="AI73" s="47">
        <f t="shared" si="44"/>
        <v>3.0476190476190474</v>
      </c>
      <c r="AJ73" s="47">
        <f t="shared" si="45"/>
        <v>0.41323648103309119</v>
      </c>
      <c r="AK73" s="47">
        <f t="shared" si="46"/>
        <v>0</v>
      </c>
      <c r="AL73" s="47">
        <f t="shared" si="47"/>
        <v>0</v>
      </c>
      <c r="AM73" s="47">
        <f t="shared" si="48"/>
        <v>0</v>
      </c>
      <c r="AN73" s="47">
        <f t="shared" si="49"/>
        <v>0</v>
      </c>
      <c r="AO73" s="47">
        <f t="shared" si="50"/>
        <v>0.38095238095238093</v>
      </c>
      <c r="AP73" s="47">
        <f t="shared" si="51"/>
        <v>0.31168831168831163</v>
      </c>
      <c r="AQ73" s="47">
        <f t="shared" si="52"/>
        <v>0.19047619047619047</v>
      </c>
      <c r="AR73" s="47">
        <f t="shared" si="53"/>
        <v>5.6022408963585429E-2</v>
      </c>
      <c r="AS73" s="47">
        <f t="shared" si="54"/>
        <v>0.5714285714285714</v>
      </c>
      <c r="AT73" s="47">
        <f t="shared" si="55"/>
        <v>0.14285714285714285</v>
      </c>
      <c r="AU73" s="47">
        <f t="shared" si="56"/>
        <v>0</v>
      </c>
      <c r="AV73" s="47">
        <f t="shared" si="57"/>
        <v>0</v>
      </c>
      <c r="AW73" s="47">
        <f t="shared" si="58"/>
        <v>3.6190476190476191</v>
      </c>
      <c r="AX73" s="47">
        <f t="shared" si="59"/>
        <v>8.0622347949080631E-2</v>
      </c>
    </row>
    <row r="74" spans="1:50" ht="51">
      <c r="A74" s="33" t="s">
        <v>199</v>
      </c>
      <c r="B74" s="34" t="s">
        <v>164</v>
      </c>
      <c r="C74" s="34" t="s">
        <v>6</v>
      </c>
      <c r="D74" s="34" t="s">
        <v>4</v>
      </c>
      <c r="E74" s="34" t="s">
        <v>165</v>
      </c>
      <c r="F74" s="28">
        <f t="shared" si="31"/>
        <v>59</v>
      </c>
      <c r="G74" s="47">
        <f t="shared" si="32"/>
        <v>0.14144310000309071</v>
      </c>
      <c r="H74" s="47">
        <f t="shared" si="33"/>
        <v>0.24990958433753271</v>
      </c>
      <c r="I74" s="12">
        <v>16</v>
      </c>
      <c r="J74" s="12">
        <v>14.5</v>
      </c>
      <c r="K74" s="12">
        <v>0.5</v>
      </c>
      <c r="L74" s="12">
        <v>14</v>
      </c>
      <c r="M74" s="12">
        <v>2</v>
      </c>
      <c r="N74" s="12">
        <v>0</v>
      </c>
      <c r="O74" s="12">
        <v>5</v>
      </c>
      <c r="P74" s="12">
        <v>19</v>
      </c>
      <c r="Q74" s="48"/>
      <c r="R74" s="63">
        <v>0</v>
      </c>
      <c r="S74" s="4">
        <v>0</v>
      </c>
      <c r="T74" s="12">
        <v>0</v>
      </c>
      <c r="U74" s="12">
        <v>3</v>
      </c>
      <c r="V74" s="12">
        <v>11</v>
      </c>
      <c r="W74" s="4">
        <v>1.2</v>
      </c>
      <c r="X74" s="12">
        <v>0</v>
      </c>
      <c r="Y74" s="61">
        <f t="shared" si="34"/>
        <v>3.4482758620689655E-2</v>
      </c>
      <c r="Z74" s="47">
        <f t="shared" si="35"/>
        <v>6.8965517241379309E-2</v>
      </c>
      <c r="AA74" s="47">
        <f t="shared" si="36"/>
        <v>0.96551724137931039</v>
      </c>
      <c r="AB74" s="47">
        <f t="shared" si="37"/>
        <v>0.96551724137931039</v>
      </c>
      <c r="AC74" s="47">
        <f t="shared" si="38"/>
        <v>0.13793103448275862</v>
      </c>
      <c r="AD74" s="47">
        <f t="shared" si="39"/>
        <v>0.21954022988505748</v>
      </c>
      <c r="AE74" s="47">
        <f t="shared" si="40"/>
        <v>0</v>
      </c>
      <c r="AF74" s="47">
        <f t="shared" si="41"/>
        <v>0</v>
      </c>
      <c r="AG74" s="47">
        <f t="shared" si="42"/>
        <v>0.34482758620689657</v>
      </c>
      <c r="AH74" s="47">
        <f t="shared" si="43"/>
        <v>0.15517241379310345</v>
      </c>
      <c r="AI74" s="47">
        <f t="shared" si="44"/>
        <v>1.3103448275862069</v>
      </c>
      <c r="AJ74" s="47">
        <f t="shared" si="45"/>
        <v>0.17767387492694331</v>
      </c>
      <c r="AK74" s="47">
        <f t="shared" si="46"/>
        <v>0</v>
      </c>
      <c r="AL74" s="47">
        <f t="shared" si="47"/>
        <v>0</v>
      </c>
      <c r="AM74" s="47">
        <f t="shared" si="48"/>
        <v>0</v>
      </c>
      <c r="AN74" s="47">
        <f t="shared" si="49"/>
        <v>0</v>
      </c>
      <c r="AO74" s="47">
        <f t="shared" si="50"/>
        <v>0</v>
      </c>
      <c r="AP74" s="47">
        <f t="shared" si="51"/>
        <v>0</v>
      </c>
      <c r="AQ74" s="47">
        <f t="shared" si="52"/>
        <v>0.20689655172413793</v>
      </c>
      <c r="AR74" s="47">
        <f t="shared" si="53"/>
        <v>6.0851926977687626E-2</v>
      </c>
      <c r="AS74" s="47">
        <f t="shared" si="54"/>
        <v>0.75862068965517238</v>
      </c>
      <c r="AT74" s="47">
        <f t="shared" si="55"/>
        <v>0.18965517241379309</v>
      </c>
      <c r="AU74" s="47">
        <f t="shared" si="56"/>
        <v>8.2758620689655171E-2</v>
      </c>
      <c r="AV74" s="47">
        <f t="shared" si="57"/>
        <v>1.3839234229039328E-3</v>
      </c>
      <c r="AW74" s="47">
        <f t="shared" si="58"/>
        <v>0</v>
      </c>
      <c r="AX74" s="47">
        <f t="shared" si="59"/>
        <v>0</v>
      </c>
    </row>
    <row r="75" spans="1:50" ht="63.75">
      <c r="A75" s="26" t="s">
        <v>189</v>
      </c>
      <c r="B75" s="27" t="s">
        <v>75</v>
      </c>
      <c r="C75" s="27" t="s">
        <v>6</v>
      </c>
      <c r="D75" s="27" t="s">
        <v>4</v>
      </c>
      <c r="E75" s="27" t="s">
        <v>76</v>
      </c>
      <c r="F75" s="28">
        <f t="shared" si="31"/>
        <v>60</v>
      </c>
      <c r="G75" s="47">
        <f t="shared" si="32"/>
        <v>0.1386796371944887</v>
      </c>
      <c r="H75" s="47">
        <f t="shared" si="33"/>
        <v>0.24502694360203645</v>
      </c>
      <c r="I75" s="12">
        <v>6</v>
      </c>
      <c r="J75" s="12">
        <v>5.5</v>
      </c>
      <c r="K75" s="12">
        <v>0</v>
      </c>
      <c r="L75" s="12">
        <v>4.5</v>
      </c>
      <c r="M75" s="12">
        <v>0</v>
      </c>
      <c r="N75" s="12">
        <v>1</v>
      </c>
      <c r="O75" s="12">
        <v>0</v>
      </c>
      <c r="P75" s="12">
        <v>0</v>
      </c>
      <c r="Q75" s="48"/>
      <c r="R75" s="63">
        <v>0</v>
      </c>
      <c r="S75" s="4">
        <v>0</v>
      </c>
      <c r="T75" s="12">
        <v>0</v>
      </c>
      <c r="U75" s="12">
        <v>0</v>
      </c>
      <c r="V75" s="12">
        <v>3</v>
      </c>
      <c r="W75" s="4">
        <v>0</v>
      </c>
      <c r="X75" s="12">
        <v>31</v>
      </c>
      <c r="Y75" s="61">
        <f t="shared" si="34"/>
        <v>0</v>
      </c>
      <c r="Z75" s="47">
        <f t="shared" si="35"/>
        <v>0</v>
      </c>
      <c r="AA75" s="47">
        <f t="shared" si="36"/>
        <v>0.81818181818181823</v>
      </c>
      <c r="AB75" s="47">
        <f t="shared" si="37"/>
        <v>0.81818181818181823</v>
      </c>
      <c r="AC75" s="47">
        <f t="shared" si="38"/>
        <v>0</v>
      </c>
      <c r="AD75" s="47">
        <f t="shared" si="39"/>
        <v>0</v>
      </c>
      <c r="AE75" s="47">
        <f t="shared" si="40"/>
        <v>0.18181818181818182</v>
      </c>
      <c r="AF75" s="47">
        <f t="shared" si="41"/>
        <v>0.72272727272727277</v>
      </c>
      <c r="AG75" s="47">
        <f t="shared" si="42"/>
        <v>0</v>
      </c>
      <c r="AH75" s="47">
        <f t="shared" si="43"/>
        <v>0</v>
      </c>
      <c r="AI75" s="47">
        <f t="shared" si="44"/>
        <v>0</v>
      </c>
      <c r="AJ75" s="47">
        <f t="shared" si="45"/>
        <v>0</v>
      </c>
      <c r="AK75" s="47">
        <f t="shared" si="46"/>
        <v>0</v>
      </c>
      <c r="AL75" s="47">
        <f t="shared" si="47"/>
        <v>0</v>
      </c>
      <c r="AM75" s="47">
        <f t="shared" si="48"/>
        <v>0</v>
      </c>
      <c r="AN75" s="47">
        <f t="shared" si="49"/>
        <v>0</v>
      </c>
      <c r="AO75" s="47">
        <f t="shared" si="50"/>
        <v>0</v>
      </c>
      <c r="AP75" s="47">
        <f t="shared" si="51"/>
        <v>0</v>
      </c>
      <c r="AQ75" s="47">
        <f t="shared" si="52"/>
        <v>0</v>
      </c>
      <c r="AR75" s="47">
        <f t="shared" si="53"/>
        <v>0</v>
      </c>
      <c r="AS75" s="47">
        <f t="shared" si="54"/>
        <v>0.54545454545454541</v>
      </c>
      <c r="AT75" s="47">
        <f t="shared" si="55"/>
        <v>0.13636363636363635</v>
      </c>
      <c r="AU75" s="47">
        <f t="shared" si="56"/>
        <v>0</v>
      </c>
      <c r="AV75" s="47">
        <f t="shared" si="57"/>
        <v>0</v>
      </c>
      <c r="AW75" s="47">
        <f t="shared" si="58"/>
        <v>5.6363636363636367</v>
      </c>
      <c r="AX75" s="47">
        <f t="shared" si="59"/>
        <v>0.12556255625562557</v>
      </c>
    </row>
    <row r="76" spans="1:50" ht="76.5">
      <c r="A76" s="26" t="s">
        <v>195</v>
      </c>
      <c r="B76" s="27" t="s">
        <v>121</v>
      </c>
      <c r="C76" s="27" t="s">
        <v>6</v>
      </c>
      <c r="D76" s="27" t="s">
        <v>4</v>
      </c>
      <c r="E76" s="27" t="s">
        <v>122</v>
      </c>
      <c r="F76" s="28">
        <f t="shared" si="31"/>
        <v>61</v>
      </c>
      <c r="G76" s="47">
        <f t="shared" si="32"/>
        <v>0.13722756211237094</v>
      </c>
      <c r="H76" s="47">
        <f t="shared" si="33"/>
        <v>0.24246133608784165</v>
      </c>
      <c r="I76" s="12">
        <v>8</v>
      </c>
      <c r="J76" s="12">
        <v>6</v>
      </c>
      <c r="K76" s="12">
        <v>0</v>
      </c>
      <c r="L76" s="12">
        <v>5.5</v>
      </c>
      <c r="M76" s="12">
        <v>0.5</v>
      </c>
      <c r="N76" s="12">
        <v>0</v>
      </c>
      <c r="O76" s="12">
        <v>1</v>
      </c>
      <c r="P76" s="12">
        <v>7</v>
      </c>
      <c r="Q76" s="28"/>
      <c r="R76" s="63">
        <v>0</v>
      </c>
      <c r="S76" s="4">
        <v>0</v>
      </c>
      <c r="T76" s="12">
        <v>2</v>
      </c>
      <c r="U76" s="12">
        <v>2</v>
      </c>
      <c r="V76" s="12">
        <v>2</v>
      </c>
      <c r="W76" s="4">
        <v>9</v>
      </c>
      <c r="X76" s="12">
        <v>6</v>
      </c>
      <c r="Y76" s="61">
        <f t="shared" si="34"/>
        <v>0</v>
      </c>
      <c r="Z76" s="47">
        <f t="shared" si="35"/>
        <v>0</v>
      </c>
      <c r="AA76" s="47">
        <f t="shared" si="36"/>
        <v>0.91666666666666663</v>
      </c>
      <c r="AB76" s="47">
        <f t="shared" si="37"/>
        <v>0.91666666666666663</v>
      </c>
      <c r="AC76" s="47">
        <f t="shared" si="38"/>
        <v>8.3333333333333329E-2</v>
      </c>
      <c r="AD76" s="47">
        <f t="shared" si="39"/>
        <v>0.13263888888888889</v>
      </c>
      <c r="AE76" s="47">
        <f t="shared" si="40"/>
        <v>0</v>
      </c>
      <c r="AF76" s="47">
        <f t="shared" si="41"/>
        <v>0</v>
      </c>
      <c r="AG76" s="47">
        <f t="shared" si="42"/>
        <v>0.16666666666666666</v>
      </c>
      <c r="AH76" s="47">
        <f t="shared" si="43"/>
        <v>7.4999999999999997E-2</v>
      </c>
      <c r="AI76" s="47">
        <f t="shared" si="44"/>
        <v>1.1666666666666667</v>
      </c>
      <c r="AJ76" s="47">
        <f t="shared" si="45"/>
        <v>0.15819209039548024</v>
      </c>
      <c r="AK76" s="47">
        <f t="shared" si="46"/>
        <v>0</v>
      </c>
      <c r="AL76" s="47">
        <f t="shared" si="47"/>
        <v>0</v>
      </c>
      <c r="AM76" s="47">
        <f t="shared" si="48"/>
        <v>0</v>
      </c>
      <c r="AN76" s="47">
        <f t="shared" si="49"/>
        <v>0</v>
      </c>
      <c r="AO76" s="47">
        <f t="shared" si="50"/>
        <v>0.33333333333333331</v>
      </c>
      <c r="AP76" s="47">
        <f t="shared" si="51"/>
        <v>0.27272727272727271</v>
      </c>
      <c r="AQ76" s="47">
        <f t="shared" si="52"/>
        <v>0.33333333333333331</v>
      </c>
      <c r="AR76" s="47">
        <f t="shared" si="53"/>
        <v>9.8039215686274508E-2</v>
      </c>
      <c r="AS76" s="47">
        <f t="shared" si="54"/>
        <v>0.33333333333333331</v>
      </c>
      <c r="AT76" s="47">
        <f t="shared" si="55"/>
        <v>8.3333333333333329E-2</v>
      </c>
      <c r="AU76" s="47">
        <f t="shared" si="56"/>
        <v>1.5</v>
      </c>
      <c r="AV76" s="47">
        <f t="shared" si="57"/>
        <v>2.508361204013378E-2</v>
      </c>
      <c r="AW76" s="47">
        <f t="shared" si="58"/>
        <v>1</v>
      </c>
      <c r="AX76" s="47">
        <f t="shared" si="59"/>
        <v>2.227722772277228E-2</v>
      </c>
    </row>
    <row r="77" spans="1:50" ht="63.75">
      <c r="A77" s="26" t="s">
        <v>188</v>
      </c>
      <c r="B77" s="27" t="s">
        <v>64</v>
      </c>
      <c r="C77" s="27" t="s">
        <v>6</v>
      </c>
      <c r="D77" s="27" t="s">
        <v>4</v>
      </c>
      <c r="E77" s="27" t="s">
        <v>65</v>
      </c>
      <c r="F77" s="28">
        <f t="shared" si="31"/>
        <v>62</v>
      </c>
      <c r="G77" s="47">
        <f t="shared" si="32"/>
        <v>0.13497737523139189</v>
      </c>
      <c r="H77" s="47">
        <f t="shared" si="33"/>
        <v>0.23848557998453965</v>
      </c>
      <c r="I77" s="12">
        <v>10</v>
      </c>
      <c r="J77" s="12">
        <v>6.9</v>
      </c>
      <c r="K77" s="12">
        <v>0</v>
      </c>
      <c r="L77" s="12">
        <v>6.9</v>
      </c>
      <c r="M77" s="12">
        <v>1</v>
      </c>
      <c r="N77" s="12">
        <v>0</v>
      </c>
      <c r="O77" s="12">
        <v>0</v>
      </c>
      <c r="P77" s="12">
        <v>0</v>
      </c>
      <c r="Q77" s="48"/>
      <c r="R77" s="63">
        <v>100000</v>
      </c>
      <c r="S77" s="4">
        <v>1</v>
      </c>
      <c r="T77" s="12">
        <v>1</v>
      </c>
      <c r="U77" s="12">
        <v>0</v>
      </c>
      <c r="V77" s="12">
        <v>5</v>
      </c>
      <c r="W77" s="4">
        <v>2</v>
      </c>
      <c r="X77" s="12">
        <v>23</v>
      </c>
      <c r="Y77" s="61">
        <f t="shared" si="34"/>
        <v>0</v>
      </c>
      <c r="Z77" s="47">
        <f t="shared" si="35"/>
        <v>0</v>
      </c>
      <c r="AA77" s="47">
        <f t="shared" si="36"/>
        <v>1</v>
      </c>
      <c r="AB77" s="47">
        <f t="shared" si="37"/>
        <v>1</v>
      </c>
      <c r="AC77" s="47">
        <f t="shared" si="38"/>
        <v>0.14492753623188406</v>
      </c>
      <c r="AD77" s="47">
        <f t="shared" si="39"/>
        <v>0.23067632850241546</v>
      </c>
      <c r="AE77" s="47">
        <f t="shared" si="40"/>
        <v>0</v>
      </c>
      <c r="AF77" s="47">
        <f t="shared" si="41"/>
        <v>0</v>
      </c>
      <c r="AG77" s="47">
        <f t="shared" si="42"/>
        <v>0</v>
      </c>
      <c r="AH77" s="47">
        <f t="shared" si="43"/>
        <v>0</v>
      </c>
      <c r="AI77" s="47">
        <f t="shared" si="44"/>
        <v>0</v>
      </c>
      <c r="AJ77" s="47">
        <f t="shared" si="45"/>
        <v>0</v>
      </c>
      <c r="AK77" s="47">
        <f t="shared" si="46"/>
        <v>14492.753623188404</v>
      </c>
      <c r="AL77" s="47">
        <f t="shared" si="47"/>
        <v>5.0919352265836925E-3</v>
      </c>
      <c r="AM77" s="47">
        <f t="shared" si="48"/>
        <v>0.14492753623188406</v>
      </c>
      <c r="AN77" s="47">
        <f t="shared" si="49"/>
        <v>0.14009661835748791</v>
      </c>
      <c r="AO77" s="47">
        <f t="shared" si="50"/>
        <v>0.14492753623188406</v>
      </c>
      <c r="AP77" s="47">
        <f t="shared" si="51"/>
        <v>0.11857707509881422</v>
      </c>
      <c r="AQ77" s="47">
        <f t="shared" si="52"/>
        <v>0</v>
      </c>
      <c r="AR77" s="47">
        <f t="shared" si="53"/>
        <v>0</v>
      </c>
      <c r="AS77" s="47">
        <f t="shared" si="54"/>
        <v>0.72463768115942029</v>
      </c>
      <c r="AT77" s="47">
        <f t="shared" si="55"/>
        <v>0.18115942028985507</v>
      </c>
      <c r="AU77" s="47">
        <f t="shared" si="56"/>
        <v>0.28985507246376813</v>
      </c>
      <c r="AV77" s="47">
        <f t="shared" si="57"/>
        <v>4.8470747903640154E-3</v>
      </c>
      <c r="AW77" s="47">
        <f t="shared" si="58"/>
        <v>3.333333333333333</v>
      </c>
      <c r="AX77" s="47">
        <f t="shared" si="59"/>
        <v>7.4257425742574254E-2</v>
      </c>
    </row>
    <row r="78" spans="1:50" ht="51">
      <c r="A78" s="26" t="s">
        <v>190</v>
      </c>
      <c r="B78" s="27" t="s">
        <v>82</v>
      </c>
      <c r="C78" s="27" t="s">
        <v>6</v>
      </c>
      <c r="D78" s="27" t="s">
        <v>4</v>
      </c>
      <c r="E78" s="27" t="s">
        <v>270</v>
      </c>
      <c r="F78" s="28">
        <f t="shared" si="31"/>
        <v>63</v>
      </c>
      <c r="G78" s="47">
        <f t="shared" si="32"/>
        <v>0.13315257373194944</v>
      </c>
      <c r="H78" s="47">
        <f t="shared" si="33"/>
        <v>0.23526141857819177</v>
      </c>
      <c r="I78" s="12">
        <v>8</v>
      </c>
      <c r="J78" s="12">
        <v>6</v>
      </c>
      <c r="K78" s="12">
        <v>0.5</v>
      </c>
      <c r="L78" s="12">
        <v>6</v>
      </c>
      <c r="M78" s="12">
        <v>1</v>
      </c>
      <c r="N78" s="12">
        <v>0</v>
      </c>
      <c r="O78" s="12">
        <v>0</v>
      </c>
      <c r="P78" s="12">
        <v>1</v>
      </c>
      <c r="Q78" s="48"/>
      <c r="R78" s="63">
        <v>0</v>
      </c>
      <c r="S78" s="4">
        <v>0</v>
      </c>
      <c r="T78" s="12">
        <v>2</v>
      </c>
      <c r="U78" s="12">
        <v>0</v>
      </c>
      <c r="V78" s="12">
        <v>0</v>
      </c>
      <c r="W78" s="4">
        <v>0</v>
      </c>
      <c r="X78" s="12">
        <v>1</v>
      </c>
      <c r="Y78" s="61">
        <f t="shared" si="34"/>
        <v>8.3333333333333329E-2</v>
      </c>
      <c r="Z78" s="47">
        <f t="shared" si="35"/>
        <v>0.16666666666666666</v>
      </c>
      <c r="AA78" s="47">
        <f t="shared" si="36"/>
        <v>1</v>
      </c>
      <c r="AB78" s="47">
        <f t="shared" si="37"/>
        <v>1</v>
      </c>
      <c r="AC78" s="47">
        <f t="shared" si="38"/>
        <v>0.16666666666666666</v>
      </c>
      <c r="AD78" s="47">
        <f t="shared" si="39"/>
        <v>0.26527777777777778</v>
      </c>
      <c r="AE78" s="47">
        <f t="shared" si="40"/>
        <v>0</v>
      </c>
      <c r="AF78" s="47">
        <f t="shared" si="41"/>
        <v>0</v>
      </c>
      <c r="AG78" s="47">
        <f t="shared" si="42"/>
        <v>0</v>
      </c>
      <c r="AH78" s="47">
        <f t="shared" si="43"/>
        <v>0</v>
      </c>
      <c r="AI78" s="47">
        <f t="shared" si="44"/>
        <v>0.16666666666666666</v>
      </c>
      <c r="AJ78" s="47">
        <f t="shared" si="45"/>
        <v>2.2598870056497175E-2</v>
      </c>
      <c r="AK78" s="47">
        <f t="shared" si="46"/>
        <v>0</v>
      </c>
      <c r="AL78" s="47">
        <f t="shared" si="47"/>
        <v>0</v>
      </c>
      <c r="AM78" s="47">
        <f t="shared" si="48"/>
        <v>0</v>
      </c>
      <c r="AN78" s="47">
        <f t="shared" si="49"/>
        <v>0</v>
      </c>
      <c r="AO78" s="47">
        <f t="shared" si="50"/>
        <v>0.33333333333333331</v>
      </c>
      <c r="AP78" s="47">
        <f t="shared" si="51"/>
        <v>0.27272727272727271</v>
      </c>
      <c r="AQ78" s="47">
        <f t="shared" si="52"/>
        <v>0</v>
      </c>
      <c r="AR78" s="47">
        <f t="shared" si="53"/>
        <v>0</v>
      </c>
      <c r="AS78" s="47">
        <f t="shared" si="54"/>
        <v>0</v>
      </c>
      <c r="AT78" s="47">
        <f t="shared" si="55"/>
        <v>0</v>
      </c>
      <c r="AU78" s="47">
        <f t="shared" si="56"/>
        <v>0</v>
      </c>
      <c r="AV78" s="47">
        <f t="shared" si="57"/>
        <v>0</v>
      </c>
      <c r="AW78" s="47">
        <f t="shared" si="58"/>
        <v>0.16666666666666666</v>
      </c>
      <c r="AX78" s="47">
        <f t="shared" si="59"/>
        <v>3.7128712871287131E-3</v>
      </c>
    </row>
    <row r="79" spans="1:50" ht="63.75">
      <c r="A79" s="26" t="s">
        <v>194</v>
      </c>
      <c r="B79" s="27" t="s">
        <v>107</v>
      </c>
      <c r="C79" s="27" t="s">
        <v>6</v>
      </c>
      <c r="D79" s="27" t="s">
        <v>17</v>
      </c>
      <c r="E79" s="27" t="s">
        <v>266</v>
      </c>
      <c r="F79" s="28">
        <f t="shared" si="31"/>
        <v>64</v>
      </c>
      <c r="G79" s="47">
        <f t="shared" si="32"/>
        <v>0.1327741280639739</v>
      </c>
      <c r="H79" s="47">
        <f t="shared" si="33"/>
        <v>0.23459275959393561</v>
      </c>
      <c r="I79" s="12">
        <v>15</v>
      </c>
      <c r="J79" s="12">
        <v>7.55</v>
      </c>
      <c r="K79" s="12">
        <v>0</v>
      </c>
      <c r="L79" s="12">
        <v>6.55</v>
      </c>
      <c r="M79" s="12">
        <v>0.45</v>
      </c>
      <c r="N79" s="12">
        <v>0</v>
      </c>
      <c r="O79" s="12">
        <v>1</v>
      </c>
      <c r="P79" s="12">
        <v>3</v>
      </c>
      <c r="Q79" s="48"/>
      <c r="R79" s="63">
        <v>273000</v>
      </c>
      <c r="S79" s="4">
        <v>0</v>
      </c>
      <c r="T79" s="12">
        <v>2</v>
      </c>
      <c r="U79" s="12">
        <v>4</v>
      </c>
      <c r="V79" s="12">
        <v>8</v>
      </c>
      <c r="W79" s="4">
        <v>0</v>
      </c>
      <c r="X79" s="12">
        <v>0</v>
      </c>
      <c r="Y79" s="61">
        <f t="shared" si="34"/>
        <v>0</v>
      </c>
      <c r="Z79" s="47">
        <f t="shared" si="35"/>
        <v>0</v>
      </c>
      <c r="AA79" s="47">
        <f t="shared" si="36"/>
        <v>0.86754966887417218</v>
      </c>
      <c r="AB79" s="47">
        <f t="shared" si="37"/>
        <v>0.86754966887417218</v>
      </c>
      <c r="AC79" s="47">
        <f t="shared" si="38"/>
        <v>5.9602649006622523E-2</v>
      </c>
      <c r="AD79" s="47">
        <f t="shared" si="39"/>
        <v>9.4867549668874188E-2</v>
      </c>
      <c r="AE79" s="47">
        <f t="shared" si="40"/>
        <v>0</v>
      </c>
      <c r="AF79" s="47">
        <f t="shared" si="41"/>
        <v>0</v>
      </c>
      <c r="AG79" s="47">
        <f t="shared" si="42"/>
        <v>0.13245033112582782</v>
      </c>
      <c r="AH79" s="47">
        <f t="shared" si="43"/>
        <v>5.9602649006622516E-2</v>
      </c>
      <c r="AI79" s="47">
        <f t="shared" si="44"/>
        <v>0.39735099337748347</v>
      </c>
      <c r="AJ79" s="47">
        <f t="shared" si="45"/>
        <v>5.3878100796946909E-2</v>
      </c>
      <c r="AK79" s="47">
        <f t="shared" si="46"/>
        <v>36158.940397350991</v>
      </c>
      <c r="AL79" s="47">
        <f t="shared" si="47"/>
        <v>1.2704209783199605E-2</v>
      </c>
      <c r="AM79" s="47">
        <f t="shared" si="48"/>
        <v>0</v>
      </c>
      <c r="AN79" s="47">
        <f t="shared" si="49"/>
        <v>0</v>
      </c>
      <c r="AO79" s="47">
        <f t="shared" si="50"/>
        <v>0.26490066225165565</v>
      </c>
      <c r="AP79" s="47">
        <f t="shared" si="51"/>
        <v>0.21673690547862734</v>
      </c>
      <c r="AQ79" s="47">
        <f t="shared" si="52"/>
        <v>0.5298013245033113</v>
      </c>
      <c r="AR79" s="47">
        <f t="shared" si="53"/>
        <v>0.15582391897156214</v>
      </c>
      <c r="AS79" s="47">
        <f t="shared" si="54"/>
        <v>1.0596026490066226</v>
      </c>
      <c r="AT79" s="47">
        <f t="shared" si="55"/>
        <v>0.26490066225165565</v>
      </c>
      <c r="AU79" s="47">
        <f t="shared" si="56"/>
        <v>0</v>
      </c>
      <c r="AV79" s="47">
        <f t="shared" si="57"/>
        <v>0</v>
      </c>
      <c r="AW79" s="47">
        <f t="shared" si="58"/>
        <v>0</v>
      </c>
      <c r="AX79" s="47">
        <f t="shared" si="59"/>
        <v>0</v>
      </c>
    </row>
    <row r="80" spans="1:50" ht="63.75">
      <c r="A80" s="33" t="s">
        <v>199</v>
      </c>
      <c r="B80" s="34" t="s">
        <v>152</v>
      </c>
      <c r="C80" s="34" t="s">
        <v>6</v>
      </c>
      <c r="D80" s="34" t="s">
        <v>4</v>
      </c>
      <c r="E80" s="34" t="s">
        <v>153</v>
      </c>
      <c r="F80" s="28">
        <f t="shared" ref="F80:F112" si="60">RANK(H80,$H$16:$H$112,0)</f>
        <v>65</v>
      </c>
      <c r="G80" s="47">
        <f t="shared" ref="G80:G112" si="61">Z80*$I$8+AB80*$J$8+AD80*$K$8+AF80*$L$8+AH80*$M$8+AJ80*$N$8+AL80*$O$8+AN80*$P$8+AP80*$Q$8+AR80*$R$8+AT80*$S$8+AV80*$T$8+AX80*$U$8</f>
        <v>0.1320971929512233</v>
      </c>
      <c r="H80" s="47">
        <f t="shared" ref="H80:H111" si="62">G80/MAX($G$16:$G$112)</f>
        <v>0.23339671275497856</v>
      </c>
      <c r="I80" s="12">
        <v>17</v>
      </c>
      <c r="J80" s="12">
        <v>13.5</v>
      </c>
      <c r="K80" s="12">
        <v>1</v>
      </c>
      <c r="L80" s="12">
        <v>11.5</v>
      </c>
      <c r="M80" s="12">
        <v>1.75</v>
      </c>
      <c r="N80" s="12">
        <v>0</v>
      </c>
      <c r="O80" s="12">
        <v>4</v>
      </c>
      <c r="P80" s="12">
        <v>12</v>
      </c>
      <c r="Q80" s="48"/>
      <c r="R80" s="63">
        <v>0</v>
      </c>
      <c r="S80" s="4">
        <v>0</v>
      </c>
      <c r="T80" s="12">
        <v>2</v>
      </c>
      <c r="U80" s="12">
        <v>0</v>
      </c>
      <c r="V80" s="12">
        <v>6</v>
      </c>
      <c r="W80" s="4">
        <v>0</v>
      </c>
      <c r="X80" s="12">
        <v>15</v>
      </c>
      <c r="Y80" s="61">
        <f t="shared" ref="Y80:Y112" si="63">IF(J80=0,0,K80/J80)</f>
        <v>7.407407407407407E-2</v>
      </c>
      <c r="Z80" s="47">
        <f t="shared" ref="Z80:Z111" si="64">IFERROR(Y80/$Y$13,0)</f>
        <v>0.14814814814814814</v>
      </c>
      <c r="AA80" s="47">
        <f t="shared" ref="AA80:AA112" si="65">IF(J80=0,0,L80/J80)</f>
        <v>0.85185185185185186</v>
      </c>
      <c r="AB80" s="47">
        <f t="shared" ref="AB80:AB111" si="66">IFERROR(AA80/$AA$13,0)</f>
        <v>0.85185185185185186</v>
      </c>
      <c r="AC80" s="47">
        <f t="shared" ref="AC80:AC112" si="67">IF(J80=0,0,M80/J80)</f>
        <v>0.12962962962962962</v>
      </c>
      <c r="AD80" s="47">
        <f t="shared" ref="AD80:AD111" si="68">IFERROR(AC80/$AC$13,0)</f>
        <v>0.20632716049382716</v>
      </c>
      <c r="AE80" s="47">
        <f t="shared" ref="AE80:AE112" si="69">IF(J80=0,0,N80/J80)</f>
        <v>0</v>
      </c>
      <c r="AF80" s="47">
        <f t="shared" ref="AF80:AF111" si="70">AE80/$AE$13</f>
        <v>0</v>
      </c>
      <c r="AG80" s="47">
        <f t="shared" ref="AG80:AG112" si="71">IF(J80=0,0,O80/J80)</f>
        <v>0.29629629629629628</v>
      </c>
      <c r="AH80" s="47">
        <f t="shared" ref="AH80:AH111" si="72">IFERROR(AG80/$AG$13,0)</f>
        <v>0.13333333333333333</v>
      </c>
      <c r="AI80" s="47">
        <f t="shared" ref="AI80:AI112" si="73">IF(J80=0,0,P80/J80)</f>
        <v>0.88888888888888884</v>
      </c>
      <c r="AJ80" s="47">
        <f t="shared" ref="AJ80:AJ111" si="74">IFERROR(AI80/$AI$13,0)</f>
        <v>0.12052730696798493</v>
      </c>
      <c r="AK80" s="47">
        <f t="shared" ref="AK80:AK112" si="75">IF(J80=0,0,R80/J80)</f>
        <v>0</v>
      </c>
      <c r="AL80" s="47">
        <f t="shared" ref="AL80:AL111" si="76">IFERROR(AK80/$AK$13,0)</f>
        <v>0</v>
      </c>
      <c r="AM80" s="47">
        <f t="shared" ref="AM80:AM112" si="77">IF(J80=0,0,S80/J80)</f>
        <v>0</v>
      </c>
      <c r="AN80" s="47">
        <f t="shared" ref="AN80:AN111" si="78">IFERROR(AM80/$AM$13,0)</f>
        <v>0</v>
      </c>
      <c r="AO80" s="47">
        <f t="shared" ref="AO80:AO112" si="79">IF(J80=0,0,T80/J80)</f>
        <v>0.14814814814814814</v>
      </c>
      <c r="AP80" s="47">
        <f t="shared" ref="AP80:AP111" si="80">IFERROR(AO80/$AO$13,0)</f>
        <v>0.1212121212121212</v>
      </c>
      <c r="AQ80" s="47">
        <f t="shared" ref="AQ80:AQ112" si="81">IF(J80=0,0,U80/J80)</f>
        <v>0</v>
      </c>
      <c r="AR80" s="47">
        <f t="shared" ref="AR80:AR111" si="82">IFERROR(AQ80/$AQ$13,0)</f>
        <v>0</v>
      </c>
      <c r="AS80" s="47">
        <f t="shared" ref="AS80:AS112" si="83">IF(J80=0,0,V80/J80)</f>
        <v>0.44444444444444442</v>
      </c>
      <c r="AT80" s="47">
        <f t="shared" ref="AT80:AT111" si="84">IFERROR(AS80/$AS$13,0)</f>
        <v>0.1111111111111111</v>
      </c>
      <c r="AU80" s="47">
        <f t="shared" ref="AU80:AU112" si="85">IF(J80=0,0,W80/J80)</f>
        <v>0</v>
      </c>
      <c r="AV80" s="47">
        <f t="shared" ref="AV80:AV111" si="86">IFERROR(AU80/$AU$13,0)</f>
        <v>0</v>
      </c>
      <c r="AW80" s="47">
        <f t="shared" ref="AW80:AW112" si="87">IF(J80=0,0,X80/J80)</f>
        <v>1.1111111111111112</v>
      </c>
      <c r="AX80" s="47">
        <f t="shared" ref="AX80:AX111" si="88">IFERROR(AW80/$AW$13,0)</f>
        <v>2.4752475247524754E-2</v>
      </c>
    </row>
    <row r="81" spans="1:50" ht="63.75">
      <c r="A81" s="26" t="s">
        <v>187</v>
      </c>
      <c r="B81" s="27" t="s">
        <v>56</v>
      </c>
      <c r="C81" s="27" t="s">
        <v>6</v>
      </c>
      <c r="D81" s="27" t="s">
        <v>4</v>
      </c>
      <c r="E81" s="27" t="s">
        <v>57</v>
      </c>
      <c r="F81" s="28">
        <f t="shared" si="60"/>
        <v>66</v>
      </c>
      <c r="G81" s="47">
        <f t="shared" si="61"/>
        <v>0.1319629173901409</v>
      </c>
      <c r="H81" s="47">
        <f t="shared" si="62"/>
        <v>0.23315946717950647</v>
      </c>
      <c r="I81" s="12">
        <v>5</v>
      </c>
      <c r="J81" s="12">
        <v>4.8499999999999996</v>
      </c>
      <c r="K81" s="12">
        <v>0</v>
      </c>
      <c r="L81" s="12">
        <v>4.6500000000000004</v>
      </c>
      <c r="M81" s="12">
        <v>0</v>
      </c>
      <c r="N81" s="12">
        <v>0</v>
      </c>
      <c r="O81" s="12">
        <v>0</v>
      </c>
      <c r="P81" s="12">
        <v>15</v>
      </c>
      <c r="Q81" s="48"/>
      <c r="R81" s="63">
        <v>0</v>
      </c>
      <c r="S81" s="4">
        <v>0</v>
      </c>
      <c r="T81" s="12">
        <v>2</v>
      </c>
      <c r="U81" s="12">
        <v>0</v>
      </c>
      <c r="V81" s="12">
        <v>0</v>
      </c>
      <c r="W81" s="4">
        <v>0</v>
      </c>
      <c r="X81" s="12">
        <v>0</v>
      </c>
      <c r="Y81" s="61">
        <f t="shared" si="63"/>
        <v>0</v>
      </c>
      <c r="Z81" s="47">
        <f t="shared" si="64"/>
        <v>0</v>
      </c>
      <c r="AA81" s="47">
        <f t="shared" si="65"/>
        <v>0.95876288659793829</v>
      </c>
      <c r="AB81" s="47">
        <f t="shared" si="66"/>
        <v>0.95876288659793829</v>
      </c>
      <c r="AC81" s="47">
        <f t="shared" si="67"/>
        <v>0</v>
      </c>
      <c r="AD81" s="47">
        <f t="shared" si="68"/>
        <v>0</v>
      </c>
      <c r="AE81" s="47">
        <f t="shared" si="69"/>
        <v>0</v>
      </c>
      <c r="AF81" s="47">
        <f t="shared" si="70"/>
        <v>0</v>
      </c>
      <c r="AG81" s="47">
        <f t="shared" si="71"/>
        <v>0</v>
      </c>
      <c r="AH81" s="47">
        <f t="shared" si="72"/>
        <v>0</v>
      </c>
      <c r="AI81" s="47">
        <f t="shared" si="73"/>
        <v>3.0927835051546393</v>
      </c>
      <c r="AJ81" s="47">
        <f t="shared" si="74"/>
        <v>0.41936047527520531</v>
      </c>
      <c r="AK81" s="47">
        <f t="shared" si="75"/>
        <v>0</v>
      </c>
      <c r="AL81" s="47">
        <f t="shared" si="76"/>
        <v>0</v>
      </c>
      <c r="AM81" s="47">
        <f t="shared" si="77"/>
        <v>0</v>
      </c>
      <c r="AN81" s="47">
        <f t="shared" si="78"/>
        <v>0</v>
      </c>
      <c r="AO81" s="47">
        <f t="shared" si="79"/>
        <v>0.41237113402061859</v>
      </c>
      <c r="AP81" s="47">
        <f t="shared" si="80"/>
        <v>0.33739456419868791</v>
      </c>
      <c r="AQ81" s="47">
        <f t="shared" si="81"/>
        <v>0</v>
      </c>
      <c r="AR81" s="47">
        <f t="shared" si="82"/>
        <v>0</v>
      </c>
      <c r="AS81" s="47">
        <f t="shared" si="83"/>
        <v>0</v>
      </c>
      <c r="AT81" s="47">
        <f t="shared" si="84"/>
        <v>0</v>
      </c>
      <c r="AU81" s="47">
        <f t="shared" si="85"/>
        <v>0</v>
      </c>
      <c r="AV81" s="47">
        <f t="shared" si="86"/>
        <v>0</v>
      </c>
      <c r="AW81" s="47">
        <f t="shared" si="87"/>
        <v>0</v>
      </c>
      <c r="AX81" s="47">
        <f t="shared" si="88"/>
        <v>0</v>
      </c>
    </row>
    <row r="82" spans="1:50" ht="63.75">
      <c r="A82" s="33" t="s">
        <v>199</v>
      </c>
      <c r="B82" s="34" t="s">
        <v>149</v>
      </c>
      <c r="C82" s="34" t="s">
        <v>6</v>
      </c>
      <c r="D82" s="34" t="s">
        <v>4</v>
      </c>
      <c r="E82" s="34" t="s">
        <v>150</v>
      </c>
      <c r="F82" s="28">
        <f t="shared" si="60"/>
        <v>67</v>
      </c>
      <c r="G82" s="47">
        <f t="shared" si="61"/>
        <v>0.13179049057367662</v>
      </c>
      <c r="H82" s="47">
        <f t="shared" si="62"/>
        <v>0.23285481383105544</v>
      </c>
      <c r="I82" s="12">
        <v>9</v>
      </c>
      <c r="J82" s="12">
        <v>8.5</v>
      </c>
      <c r="K82" s="12">
        <v>1</v>
      </c>
      <c r="L82" s="12">
        <v>6</v>
      </c>
      <c r="M82" s="12">
        <v>0</v>
      </c>
      <c r="N82" s="12">
        <v>0</v>
      </c>
      <c r="O82" s="12">
        <v>1</v>
      </c>
      <c r="P82" s="12">
        <v>14</v>
      </c>
      <c r="Q82" s="48"/>
      <c r="R82" s="63">
        <v>532100</v>
      </c>
      <c r="S82" s="4">
        <v>0</v>
      </c>
      <c r="T82" s="12">
        <v>3</v>
      </c>
      <c r="U82" s="12">
        <v>0</v>
      </c>
      <c r="V82" s="12">
        <v>5</v>
      </c>
      <c r="W82" s="4">
        <v>2</v>
      </c>
      <c r="X82" s="12">
        <v>13</v>
      </c>
      <c r="Y82" s="61">
        <f t="shared" si="63"/>
        <v>0.11764705882352941</v>
      </c>
      <c r="Z82" s="47">
        <f t="shared" si="64"/>
        <v>0.23529411764705882</v>
      </c>
      <c r="AA82" s="47">
        <f t="shared" si="65"/>
        <v>0.70588235294117652</v>
      </c>
      <c r="AB82" s="47">
        <f t="shared" si="66"/>
        <v>0.70588235294117652</v>
      </c>
      <c r="AC82" s="47">
        <f t="shared" si="67"/>
        <v>0</v>
      </c>
      <c r="AD82" s="47">
        <f t="shared" si="68"/>
        <v>0</v>
      </c>
      <c r="AE82" s="47">
        <f t="shared" si="69"/>
        <v>0</v>
      </c>
      <c r="AF82" s="47">
        <f t="shared" si="70"/>
        <v>0</v>
      </c>
      <c r="AG82" s="47">
        <f t="shared" si="71"/>
        <v>0.11764705882352941</v>
      </c>
      <c r="AH82" s="47">
        <f t="shared" si="72"/>
        <v>5.2941176470588235E-2</v>
      </c>
      <c r="AI82" s="47">
        <f t="shared" si="73"/>
        <v>1.6470588235294117</v>
      </c>
      <c r="AJ82" s="47">
        <f t="shared" si="74"/>
        <v>0.22333000997008973</v>
      </c>
      <c r="AK82" s="47">
        <f t="shared" si="75"/>
        <v>62600</v>
      </c>
      <c r="AL82" s="47">
        <f t="shared" si="76"/>
        <v>2.1994105017705604E-2</v>
      </c>
      <c r="AM82" s="47">
        <f t="shared" si="77"/>
        <v>0</v>
      </c>
      <c r="AN82" s="47">
        <f t="shared" si="78"/>
        <v>0</v>
      </c>
      <c r="AO82" s="47">
        <f t="shared" si="79"/>
        <v>0.35294117647058826</v>
      </c>
      <c r="AP82" s="47">
        <f t="shared" si="80"/>
        <v>0.28877005347593582</v>
      </c>
      <c r="AQ82" s="47">
        <f t="shared" si="81"/>
        <v>0</v>
      </c>
      <c r="AR82" s="47">
        <f t="shared" si="82"/>
        <v>0</v>
      </c>
      <c r="AS82" s="47">
        <f t="shared" si="83"/>
        <v>0.58823529411764708</v>
      </c>
      <c r="AT82" s="47">
        <f t="shared" si="84"/>
        <v>0.14705882352941177</v>
      </c>
      <c r="AU82" s="47">
        <f t="shared" si="85"/>
        <v>0.23529411764705882</v>
      </c>
      <c r="AV82" s="47">
        <f t="shared" si="86"/>
        <v>3.9346842415896128E-3</v>
      </c>
      <c r="AW82" s="47">
        <f t="shared" si="87"/>
        <v>1.5294117647058822</v>
      </c>
      <c r="AX82" s="47">
        <f t="shared" si="88"/>
        <v>3.4071054164239951E-2</v>
      </c>
    </row>
    <row r="83" spans="1:50" ht="76.5">
      <c r="A83" s="26" t="s">
        <v>187</v>
      </c>
      <c r="B83" s="27" t="s">
        <v>52</v>
      </c>
      <c r="C83" s="27" t="s">
        <v>6</v>
      </c>
      <c r="D83" s="27" t="s">
        <v>4</v>
      </c>
      <c r="E83" s="27" t="s">
        <v>53</v>
      </c>
      <c r="F83" s="28">
        <f t="shared" si="60"/>
        <v>68</v>
      </c>
      <c r="G83" s="47">
        <f t="shared" si="61"/>
        <v>0.13008554469187636</v>
      </c>
      <c r="H83" s="47">
        <f t="shared" si="62"/>
        <v>0.22984242003715966</v>
      </c>
      <c r="I83" s="12">
        <v>9</v>
      </c>
      <c r="J83" s="12">
        <v>5.75</v>
      </c>
      <c r="K83" s="12">
        <v>0</v>
      </c>
      <c r="L83" s="12">
        <v>3.5</v>
      </c>
      <c r="M83" s="12">
        <v>1</v>
      </c>
      <c r="N83" s="12">
        <v>0</v>
      </c>
      <c r="O83" s="12">
        <v>3</v>
      </c>
      <c r="P83" s="12">
        <v>16</v>
      </c>
      <c r="Q83" s="48"/>
      <c r="R83" s="63">
        <v>0</v>
      </c>
      <c r="S83" s="4">
        <v>0</v>
      </c>
      <c r="T83" s="12">
        <v>1</v>
      </c>
      <c r="U83" s="12">
        <v>0</v>
      </c>
      <c r="V83" s="12">
        <v>1</v>
      </c>
      <c r="W83" s="4">
        <v>0</v>
      </c>
      <c r="X83" s="12">
        <v>2</v>
      </c>
      <c r="Y83" s="61">
        <f t="shared" si="63"/>
        <v>0</v>
      </c>
      <c r="Z83" s="47">
        <f t="shared" si="64"/>
        <v>0</v>
      </c>
      <c r="AA83" s="47">
        <f t="shared" si="65"/>
        <v>0.60869565217391308</v>
      </c>
      <c r="AB83" s="47">
        <f t="shared" si="66"/>
        <v>0.60869565217391308</v>
      </c>
      <c r="AC83" s="47">
        <f t="shared" si="67"/>
        <v>0.17391304347826086</v>
      </c>
      <c r="AD83" s="47">
        <f t="shared" si="68"/>
        <v>0.27681159420289853</v>
      </c>
      <c r="AE83" s="47">
        <f t="shared" si="69"/>
        <v>0</v>
      </c>
      <c r="AF83" s="47">
        <f t="shared" si="70"/>
        <v>0</v>
      </c>
      <c r="AG83" s="47">
        <f t="shared" si="71"/>
        <v>0.52173913043478259</v>
      </c>
      <c r="AH83" s="47">
        <f t="shared" si="72"/>
        <v>0.23478260869565215</v>
      </c>
      <c r="AI83" s="47">
        <f t="shared" si="73"/>
        <v>2.7826086956521738</v>
      </c>
      <c r="AJ83" s="47">
        <f t="shared" si="74"/>
        <v>0.37730287398673545</v>
      </c>
      <c r="AK83" s="47">
        <f t="shared" si="75"/>
        <v>0</v>
      </c>
      <c r="AL83" s="47">
        <f t="shared" si="76"/>
        <v>0</v>
      </c>
      <c r="AM83" s="47">
        <f t="shared" si="77"/>
        <v>0</v>
      </c>
      <c r="AN83" s="47">
        <f t="shared" si="78"/>
        <v>0</v>
      </c>
      <c r="AO83" s="47">
        <f t="shared" si="79"/>
        <v>0.17391304347826086</v>
      </c>
      <c r="AP83" s="47">
        <f t="shared" si="80"/>
        <v>0.14229249011857706</v>
      </c>
      <c r="AQ83" s="47">
        <f t="shared" si="81"/>
        <v>0</v>
      </c>
      <c r="AR83" s="47">
        <f t="shared" si="82"/>
        <v>0</v>
      </c>
      <c r="AS83" s="47">
        <f t="shared" si="83"/>
        <v>0.17391304347826086</v>
      </c>
      <c r="AT83" s="47">
        <f t="shared" si="84"/>
        <v>4.3478260869565216E-2</v>
      </c>
      <c r="AU83" s="47">
        <f t="shared" si="85"/>
        <v>0</v>
      </c>
      <c r="AV83" s="47">
        <f t="shared" si="86"/>
        <v>0</v>
      </c>
      <c r="AW83" s="47">
        <f t="shared" si="87"/>
        <v>0.34782608695652173</v>
      </c>
      <c r="AX83" s="47">
        <f t="shared" si="88"/>
        <v>7.748600947051227E-3</v>
      </c>
    </row>
    <row r="84" spans="1:50" ht="51">
      <c r="A84" s="26" t="s">
        <v>191</v>
      </c>
      <c r="B84" s="27" t="s">
        <v>85</v>
      </c>
      <c r="C84" s="27" t="s">
        <v>6</v>
      </c>
      <c r="D84" s="27" t="s">
        <v>4</v>
      </c>
      <c r="E84" s="27" t="s">
        <v>86</v>
      </c>
      <c r="F84" s="28">
        <f t="shared" si="60"/>
        <v>69</v>
      </c>
      <c r="G84" s="47">
        <f t="shared" si="61"/>
        <v>0.12913752913752916</v>
      </c>
      <c r="H84" s="47">
        <f t="shared" si="62"/>
        <v>0.22816741310414385</v>
      </c>
      <c r="I84" s="12">
        <v>7</v>
      </c>
      <c r="J84" s="12">
        <v>7</v>
      </c>
      <c r="K84" s="12">
        <v>1</v>
      </c>
      <c r="L84" s="12">
        <v>5</v>
      </c>
      <c r="M84" s="12">
        <v>2</v>
      </c>
      <c r="N84" s="12">
        <f>-O84</f>
        <v>0</v>
      </c>
      <c r="O84" s="12">
        <v>0</v>
      </c>
      <c r="P84" s="12">
        <v>0</v>
      </c>
      <c r="Q84" s="58"/>
      <c r="R84" s="63">
        <v>0</v>
      </c>
      <c r="S84" s="4">
        <v>0</v>
      </c>
      <c r="T84" s="12">
        <v>1</v>
      </c>
      <c r="U84" s="12">
        <v>0</v>
      </c>
      <c r="V84" s="12">
        <v>3</v>
      </c>
      <c r="W84" s="4">
        <v>0</v>
      </c>
      <c r="X84" s="12">
        <v>0</v>
      </c>
      <c r="Y84" s="61">
        <f t="shared" si="63"/>
        <v>0.14285714285714285</v>
      </c>
      <c r="Z84" s="47">
        <f t="shared" si="64"/>
        <v>0.2857142857142857</v>
      </c>
      <c r="AA84" s="47">
        <f t="shared" si="65"/>
        <v>0.7142857142857143</v>
      </c>
      <c r="AB84" s="47">
        <f t="shared" si="66"/>
        <v>0.7142857142857143</v>
      </c>
      <c r="AC84" s="47">
        <f t="shared" si="67"/>
        <v>0.2857142857142857</v>
      </c>
      <c r="AD84" s="47">
        <f t="shared" si="68"/>
        <v>0.45476190476190476</v>
      </c>
      <c r="AE84" s="47">
        <f t="shared" si="69"/>
        <v>0</v>
      </c>
      <c r="AF84" s="47">
        <f t="shared" si="70"/>
        <v>0</v>
      </c>
      <c r="AG84" s="47">
        <f t="shared" si="71"/>
        <v>0</v>
      </c>
      <c r="AH84" s="47">
        <f t="shared" si="72"/>
        <v>0</v>
      </c>
      <c r="AI84" s="47">
        <f t="shared" si="73"/>
        <v>0</v>
      </c>
      <c r="AJ84" s="47">
        <f t="shared" si="74"/>
        <v>0</v>
      </c>
      <c r="AK84" s="47">
        <f t="shared" si="75"/>
        <v>0</v>
      </c>
      <c r="AL84" s="47">
        <f t="shared" si="76"/>
        <v>0</v>
      </c>
      <c r="AM84" s="47">
        <f t="shared" si="77"/>
        <v>0</v>
      </c>
      <c r="AN84" s="47">
        <f t="shared" si="78"/>
        <v>0</v>
      </c>
      <c r="AO84" s="47">
        <f t="shared" si="79"/>
        <v>0.14285714285714285</v>
      </c>
      <c r="AP84" s="47">
        <f t="shared" si="80"/>
        <v>0.11688311688311687</v>
      </c>
      <c r="AQ84" s="47">
        <f t="shared" si="81"/>
        <v>0</v>
      </c>
      <c r="AR84" s="47">
        <f t="shared" si="82"/>
        <v>0</v>
      </c>
      <c r="AS84" s="47">
        <f t="shared" si="83"/>
        <v>0.42857142857142855</v>
      </c>
      <c r="AT84" s="47">
        <f t="shared" si="84"/>
        <v>0.10714285714285714</v>
      </c>
      <c r="AU84" s="47">
        <f t="shared" si="85"/>
        <v>0</v>
      </c>
      <c r="AV84" s="47">
        <f t="shared" si="86"/>
        <v>0</v>
      </c>
      <c r="AW84" s="47">
        <f t="shared" si="87"/>
        <v>0</v>
      </c>
      <c r="AX84" s="47">
        <f t="shared" si="88"/>
        <v>0</v>
      </c>
    </row>
    <row r="85" spans="1:50" ht="63.75">
      <c r="A85" s="26" t="s">
        <v>194</v>
      </c>
      <c r="B85" s="27" t="s">
        <v>112</v>
      </c>
      <c r="C85" s="27" t="s">
        <v>6</v>
      </c>
      <c r="D85" s="27" t="s">
        <v>32</v>
      </c>
      <c r="E85" s="27" t="s">
        <v>265</v>
      </c>
      <c r="F85" s="28">
        <f t="shared" si="60"/>
        <v>70</v>
      </c>
      <c r="G85" s="47">
        <f t="shared" si="61"/>
        <v>0.12412218113550962</v>
      </c>
      <c r="H85" s="47">
        <f t="shared" si="62"/>
        <v>0.21930601559189059</v>
      </c>
      <c r="I85" s="12">
        <v>14</v>
      </c>
      <c r="J85" s="12">
        <v>12.6</v>
      </c>
      <c r="K85" s="12">
        <v>2</v>
      </c>
      <c r="L85" s="12">
        <v>10.6</v>
      </c>
      <c r="M85" s="12">
        <v>3</v>
      </c>
      <c r="N85" s="12">
        <v>0</v>
      </c>
      <c r="O85" s="12">
        <v>0</v>
      </c>
      <c r="P85" s="12">
        <v>1</v>
      </c>
      <c r="Q85" s="48"/>
      <c r="R85" s="63">
        <v>201000</v>
      </c>
      <c r="S85" s="4">
        <v>0</v>
      </c>
      <c r="T85" s="12">
        <v>0</v>
      </c>
      <c r="U85" s="12">
        <v>0</v>
      </c>
      <c r="V85" s="12">
        <v>3</v>
      </c>
      <c r="W85" s="4">
        <v>0</v>
      </c>
      <c r="X85" s="12">
        <v>0</v>
      </c>
      <c r="Y85" s="61">
        <f t="shared" si="63"/>
        <v>0.15873015873015872</v>
      </c>
      <c r="Z85" s="47">
        <f t="shared" si="64"/>
        <v>0.31746031746031744</v>
      </c>
      <c r="AA85" s="47">
        <f t="shared" si="65"/>
        <v>0.84126984126984128</v>
      </c>
      <c r="AB85" s="47">
        <f t="shared" si="66"/>
        <v>0.84126984126984128</v>
      </c>
      <c r="AC85" s="47">
        <f t="shared" si="67"/>
        <v>0.23809523809523811</v>
      </c>
      <c r="AD85" s="47">
        <f t="shared" si="68"/>
        <v>0.37896825396825401</v>
      </c>
      <c r="AE85" s="47">
        <f t="shared" si="69"/>
        <v>0</v>
      </c>
      <c r="AF85" s="47">
        <f t="shared" si="70"/>
        <v>0</v>
      </c>
      <c r="AG85" s="47">
        <f t="shared" si="71"/>
        <v>0</v>
      </c>
      <c r="AH85" s="47">
        <f t="shared" si="72"/>
        <v>0</v>
      </c>
      <c r="AI85" s="47">
        <f t="shared" si="73"/>
        <v>7.9365079365079361E-2</v>
      </c>
      <c r="AJ85" s="47">
        <f t="shared" si="74"/>
        <v>1.0761366693570083E-2</v>
      </c>
      <c r="AK85" s="47">
        <f t="shared" si="75"/>
        <v>15952.380952380952</v>
      </c>
      <c r="AL85" s="47">
        <f t="shared" si="76"/>
        <v>5.6047658458324798E-3</v>
      </c>
      <c r="AM85" s="47">
        <f t="shared" si="77"/>
        <v>0</v>
      </c>
      <c r="AN85" s="47">
        <f t="shared" si="78"/>
        <v>0</v>
      </c>
      <c r="AO85" s="47">
        <f t="shared" si="79"/>
        <v>0</v>
      </c>
      <c r="AP85" s="47">
        <f t="shared" si="80"/>
        <v>0</v>
      </c>
      <c r="AQ85" s="47">
        <f t="shared" si="81"/>
        <v>0</v>
      </c>
      <c r="AR85" s="47">
        <f t="shared" si="82"/>
        <v>0</v>
      </c>
      <c r="AS85" s="47">
        <f t="shared" si="83"/>
        <v>0.23809523809523811</v>
      </c>
      <c r="AT85" s="47">
        <f t="shared" si="84"/>
        <v>5.9523809523809527E-2</v>
      </c>
      <c r="AU85" s="47">
        <f t="shared" si="85"/>
        <v>0</v>
      </c>
      <c r="AV85" s="47">
        <f t="shared" si="86"/>
        <v>0</v>
      </c>
      <c r="AW85" s="47">
        <f t="shared" si="87"/>
        <v>0</v>
      </c>
      <c r="AX85" s="47">
        <f t="shared" si="88"/>
        <v>0</v>
      </c>
    </row>
    <row r="86" spans="1:50" ht="51">
      <c r="A86" s="33" t="s">
        <v>199</v>
      </c>
      <c r="B86" s="34" t="s">
        <v>161</v>
      </c>
      <c r="C86" s="34" t="s">
        <v>6</v>
      </c>
      <c r="D86" s="34" t="s">
        <v>4</v>
      </c>
      <c r="E86" s="34" t="s">
        <v>235</v>
      </c>
      <c r="F86" s="28">
        <f t="shared" si="60"/>
        <v>71</v>
      </c>
      <c r="G86" s="47">
        <f t="shared" si="61"/>
        <v>0.12248292961164248</v>
      </c>
      <c r="H86" s="47">
        <f t="shared" si="62"/>
        <v>0.21640969426589199</v>
      </c>
      <c r="I86" s="12">
        <v>9</v>
      </c>
      <c r="J86" s="12">
        <v>8.75</v>
      </c>
      <c r="K86" s="12"/>
      <c r="L86" s="12">
        <v>6.75</v>
      </c>
      <c r="M86" s="12">
        <v>2</v>
      </c>
      <c r="N86" s="12">
        <v>0</v>
      </c>
      <c r="O86" s="12"/>
      <c r="P86" s="12"/>
      <c r="Q86" s="48"/>
      <c r="R86" s="63">
        <v>0</v>
      </c>
      <c r="S86" s="4">
        <v>0</v>
      </c>
      <c r="T86" s="12">
        <v>3</v>
      </c>
      <c r="U86" s="12">
        <v>0</v>
      </c>
      <c r="V86" s="12">
        <v>6</v>
      </c>
      <c r="W86" s="4">
        <v>0</v>
      </c>
      <c r="X86" s="12">
        <v>2</v>
      </c>
      <c r="Y86" s="61">
        <f t="shared" si="63"/>
        <v>0</v>
      </c>
      <c r="Z86" s="47">
        <f t="shared" si="64"/>
        <v>0</v>
      </c>
      <c r="AA86" s="47">
        <f t="shared" si="65"/>
        <v>0.77142857142857146</v>
      </c>
      <c r="AB86" s="47">
        <f t="shared" si="66"/>
        <v>0.77142857142857146</v>
      </c>
      <c r="AC86" s="47">
        <f t="shared" si="67"/>
        <v>0.22857142857142856</v>
      </c>
      <c r="AD86" s="47">
        <f t="shared" si="68"/>
        <v>0.3638095238095238</v>
      </c>
      <c r="AE86" s="47">
        <f t="shared" si="69"/>
        <v>0</v>
      </c>
      <c r="AF86" s="47">
        <f t="shared" si="70"/>
        <v>0</v>
      </c>
      <c r="AG86" s="47">
        <f t="shared" si="71"/>
        <v>0</v>
      </c>
      <c r="AH86" s="47">
        <f t="shared" si="72"/>
        <v>0</v>
      </c>
      <c r="AI86" s="47">
        <f t="shared" si="73"/>
        <v>0</v>
      </c>
      <c r="AJ86" s="47">
        <f t="shared" si="74"/>
        <v>0</v>
      </c>
      <c r="AK86" s="47">
        <f t="shared" si="75"/>
        <v>0</v>
      </c>
      <c r="AL86" s="47">
        <f t="shared" si="76"/>
        <v>0</v>
      </c>
      <c r="AM86" s="47">
        <f t="shared" si="77"/>
        <v>0</v>
      </c>
      <c r="AN86" s="47">
        <f t="shared" si="78"/>
        <v>0</v>
      </c>
      <c r="AO86" s="47">
        <f t="shared" si="79"/>
        <v>0.34285714285714286</v>
      </c>
      <c r="AP86" s="47">
        <f t="shared" si="80"/>
        <v>0.2805194805194805</v>
      </c>
      <c r="AQ86" s="47">
        <f t="shared" si="81"/>
        <v>0</v>
      </c>
      <c r="AR86" s="47">
        <f t="shared" si="82"/>
        <v>0</v>
      </c>
      <c r="AS86" s="47">
        <f t="shared" si="83"/>
        <v>0.68571428571428572</v>
      </c>
      <c r="AT86" s="47">
        <f t="shared" si="84"/>
        <v>0.17142857142857143</v>
      </c>
      <c r="AU86" s="47">
        <f t="shared" si="85"/>
        <v>0</v>
      </c>
      <c r="AV86" s="47">
        <f t="shared" si="86"/>
        <v>0</v>
      </c>
      <c r="AW86" s="47">
        <f t="shared" si="87"/>
        <v>0.22857142857142856</v>
      </c>
      <c r="AX86" s="47">
        <f t="shared" si="88"/>
        <v>5.0919377652050924E-3</v>
      </c>
    </row>
    <row r="87" spans="1:50" ht="51">
      <c r="A87" s="33" t="s">
        <v>199</v>
      </c>
      <c r="B87" s="34" t="s">
        <v>156</v>
      </c>
      <c r="C87" s="34" t="s">
        <v>6</v>
      </c>
      <c r="D87" s="34" t="s">
        <v>4</v>
      </c>
      <c r="E87" s="34" t="s">
        <v>157</v>
      </c>
      <c r="F87" s="28">
        <f t="shared" si="60"/>
        <v>72</v>
      </c>
      <c r="G87" s="47">
        <f t="shared" si="61"/>
        <v>0.1215399206062269</v>
      </c>
      <c r="H87" s="47">
        <f t="shared" si="62"/>
        <v>0.21474353318369846</v>
      </c>
      <c r="I87" s="12">
        <v>11</v>
      </c>
      <c r="J87" s="12">
        <v>9.5</v>
      </c>
      <c r="K87" s="12">
        <v>1</v>
      </c>
      <c r="L87" s="12">
        <v>6.5</v>
      </c>
      <c r="M87" s="12">
        <v>0</v>
      </c>
      <c r="N87" s="12">
        <v>0</v>
      </c>
      <c r="O87" s="12">
        <v>2</v>
      </c>
      <c r="P87" s="12">
        <v>18</v>
      </c>
      <c r="Q87" s="48"/>
      <c r="R87" s="63">
        <v>122500</v>
      </c>
      <c r="S87" s="4">
        <v>0</v>
      </c>
      <c r="T87" s="12">
        <v>2</v>
      </c>
      <c r="U87" s="12">
        <v>0</v>
      </c>
      <c r="V87" s="12">
        <v>4</v>
      </c>
      <c r="W87" s="4">
        <v>0</v>
      </c>
      <c r="X87" s="12">
        <v>22</v>
      </c>
      <c r="Y87" s="61">
        <f t="shared" si="63"/>
        <v>0.10526315789473684</v>
      </c>
      <c r="Z87" s="47">
        <f t="shared" si="64"/>
        <v>0.21052631578947367</v>
      </c>
      <c r="AA87" s="47">
        <f t="shared" si="65"/>
        <v>0.68421052631578949</v>
      </c>
      <c r="AB87" s="47">
        <f t="shared" si="66"/>
        <v>0.68421052631578949</v>
      </c>
      <c r="AC87" s="47">
        <f t="shared" si="67"/>
        <v>0</v>
      </c>
      <c r="AD87" s="47">
        <f t="shared" si="68"/>
        <v>0</v>
      </c>
      <c r="AE87" s="47">
        <f t="shared" si="69"/>
        <v>0</v>
      </c>
      <c r="AF87" s="47">
        <f t="shared" si="70"/>
        <v>0</v>
      </c>
      <c r="AG87" s="47">
        <f t="shared" si="71"/>
        <v>0.21052631578947367</v>
      </c>
      <c r="AH87" s="47">
        <f t="shared" si="72"/>
        <v>9.4736842105263147E-2</v>
      </c>
      <c r="AI87" s="47">
        <f t="shared" si="73"/>
        <v>1.8947368421052631</v>
      </c>
      <c r="AJ87" s="47">
        <f t="shared" si="74"/>
        <v>0.25691347011596788</v>
      </c>
      <c r="AK87" s="47">
        <f t="shared" si="75"/>
        <v>12894.736842105263</v>
      </c>
      <c r="AL87" s="47">
        <f t="shared" si="76"/>
        <v>4.5304823687051226E-3</v>
      </c>
      <c r="AM87" s="47">
        <f t="shared" si="77"/>
        <v>0</v>
      </c>
      <c r="AN87" s="47">
        <f t="shared" si="78"/>
        <v>0</v>
      </c>
      <c r="AO87" s="47">
        <f t="shared" si="79"/>
        <v>0.21052631578947367</v>
      </c>
      <c r="AP87" s="47">
        <f t="shared" si="80"/>
        <v>0.17224880382775118</v>
      </c>
      <c r="AQ87" s="47">
        <f t="shared" si="81"/>
        <v>0</v>
      </c>
      <c r="AR87" s="47">
        <f t="shared" si="82"/>
        <v>0</v>
      </c>
      <c r="AS87" s="47">
        <f t="shared" si="83"/>
        <v>0.42105263157894735</v>
      </c>
      <c r="AT87" s="47">
        <f t="shared" si="84"/>
        <v>0.10526315789473684</v>
      </c>
      <c r="AU87" s="47">
        <f t="shared" si="85"/>
        <v>0</v>
      </c>
      <c r="AV87" s="47">
        <f t="shared" si="86"/>
        <v>0</v>
      </c>
      <c r="AW87" s="47">
        <f t="shared" si="87"/>
        <v>2.3157894736842106</v>
      </c>
      <c r="AX87" s="47">
        <f t="shared" si="88"/>
        <v>5.1589369463262119E-2</v>
      </c>
    </row>
    <row r="88" spans="1:50" ht="51">
      <c r="A88" s="26" t="s">
        <v>185</v>
      </c>
      <c r="B88" s="27" t="s">
        <v>29</v>
      </c>
      <c r="C88" s="27" t="s">
        <v>6</v>
      </c>
      <c r="D88" s="27" t="s">
        <v>4</v>
      </c>
      <c r="E88" s="27" t="s">
        <v>30</v>
      </c>
      <c r="F88" s="28">
        <f t="shared" si="60"/>
        <v>73</v>
      </c>
      <c r="G88" s="47">
        <f t="shared" si="61"/>
        <v>0.11937242017029327</v>
      </c>
      <c r="H88" s="47">
        <f t="shared" si="62"/>
        <v>0.21091387211869242</v>
      </c>
      <c r="I88" s="12">
        <v>9</v>
      </c>
      <c r="J88" s="12">
        <v>5.5</v>
      </c>
      <c r="K88" s="12">
        <v>0</v>
      </c>
      <c r="L88" s="12">
        <v>4</v>
      </c>
      <c r="M88" s="12">
        <v>0</v>
      </c>
      <c r="N88" s="12">
        <v>0</v>
      </c>
      <c r="O88" s="12">
        <v>1</v>
      </c>
      <c r="P88" s="12">
        <v>4</v>
      </c>
      <c r="Q88" s="60"/>
      <c r="R88" s="63">
        <v>0</v>
      </c>
      <c r="S88" s="4">
        <v>0</v>
      </c>
      <c r="T88" s="12">
        <v>2</v>
      </c>
      <c r="U88" s="12">
        <v>2</v>
      </c>
      <c r="V88" s="12">
        <v>3</v>
      </c>
      <c r="W88" s="4">
        <v>6</v>
      </c>
      <c r="X88" s="12">
        <v>21</v>
      </c>
      <c r="Y88" s="61">
        <f t="shared" si="63"/>
        <v>0</v>
      </c>
      <c r="Z88" s="47">
        <f t="shared" si="64"/>
        <v>0</v>
      </c>
      <c r="AA88" s="47">
        <f t="shared" si="65"/>
        <v>0.72727272727272729</v>
      </c>
      <c r="AB88" s="47">
        <f t="shared" si="66"/>
        <v>0.72727272727272729</v>
      </c>
      <c r="AC88" s="47">
        <f t="shared" si="67"/>
        <v>0</v>
      </c>
      <c r="AD88" s="47">
        <f t="shared" si="68"/>
        <v>0</v>
      </c>
      <c r="AE88" s="47">
        <f t="shared" si="69"/>
        <v>0</v>
      </c>
      <c r="AF88" s="47">
        <f t="shared" si="70"/>
        <v>0</v>
      </c>
      <c r="AG88" s="47">
        <f t="shared" si="71"/>
        <v>0.18181818181818182</v>
      </c>
      <c r="AH88" s="47">
        <f t="shared" si="72"/>
        <v>8.1818181818181818E-2</v>
      </c>
      <c r="AI88" s="47">
        <f t="shared" si="73"/>
        <v>0.72727272727272729</v>
      </c>
      <c r="AJ88" s="47">
        <f t="shared" si="74"/>
        <v>9.861325115562404E-2</v>
      </c>
      <c r="AK88" s="47">
        <f t="shared" si="75"/>
        <v>0</v>
      </c>
      <c r="AL88" s="47">
        <f t="shared" si="76"/>
        <v>0</v>
      </c>
      <c r="AM88" s="47">
        <f t="shared" si="77"/>
        <v>0</v>
      </c>
      <c r="AN88" s="47">
        <f t="shared" si="78"/>
        <v>0</v>
      </c>
      <c r="AO88" s="47">
        <f t="shared" si="79"/>
        <v>0.36363636363636365</v>
      </c>
      <c r="AP88" s="47">
        <f t="shared" si="80"/>
        <v>0.2975206611570248</v>
      </c>
      <c r="AQ88" s="47">
        <f t="shared" si="81"/>
        <v>0.36363636363636365</v>
      </c>
      <c r="AR88" s="47">
        <f t="shared" si="82"/>
        <v>0.10695187165775402</v>
      </c>
      <c r="AS88" s="47">
        <f t="shared" si="83"/>
        <v>0.54545454545454541</v>
      </c>
      <c r="AT88" s="47">
        <f t="shared" si="84"/>
        <v>0.13636363636363635</v>
      </c>
      <c r="AU88" s="47">
        <f t="shared" si="85"/>
        <v>1.0909090909090908</v>
      </c>
      <c r="AV88" s="47">
        <f t="shared" si="86"/>
        <v>1.8242626938279112E-2</v>
      </c>
      <c r="AW88" s="47">
        <f t="shared" si="87"/>
        <v>3.8181818181818183</v>
      </c>
      <c r="AX88" s="47">
        <f t="shared" si="88"/>
        <v>8.5058505850585067E-2</v>
      </c>
    </row>
    <row r="89" spans="1:50" ht="63.75">
      <c r="A89" s="26" t="s">
        <v>193</v>
      </c>
      <c r="B89" s="27" t="s">
        <v>105</v>
      </c>
      <c r="C89" s="27" t="s">
        <v>6</v>
      </c>
      <c r="D89" s="27" t="s">
        <v>4</v>
      </c>
      <c r="E89" s="27" t="s">
        <v>106</v>
      </c>
      <c r="F89" s="28">
        <f t="shared" si="60"/>
        <v>74</v>
      </c>
      <c r="G89" s="47">
        <f t="shared" si="61"/>
        <v>0.11562040422916203</v>
      </c>
      <c r="H89" s="47">
        <f t="shared" si="62"/>
        <v>0.20428460038853791</v>
      </c>
      <c r="I89" s="12">
        <v>17</v>
      </c>
      <c r="J89" s="12">
        <v>9.6999999999999993</v>
      </c>
      <c r="K89" s="12">
        <v>1</v>
      </c>
      <c r="L89" s="12">
        <v>7</v>
      </c>
      <c r="M89" s="12">
        <v>2</v>
      </c>
      <c r="N89" s="12">
        <v>0</v>
      </c>
      <c r="O89" s="12">
        <v>2</v>
      </c>
      <c r="P89" s="4">
        <v>0</v>
      </c>
      <c r="Q89" s="48"/>
      <c r="R89" s="63">
        <v>0</v>
      </c>
      <c r="S89" s="4">
        <v>0</v>
      </c>
      <c r="T89" s="12">
        <v>1</v>
      </c>
      <c r="U89" s="12">
        <v>0</v>
      </c>
      <c r="V89" s="12">
        <v>2</v>
      </c>
      <c r="W89" s="4">
        <v>0</v>
      </c>
      <c r="X89" s="12">
        <v>8</v>
      </c>
      <c r="Y89" s="61">
        <f t="shared" si="63"/>
        <v>0.10309278350515465</v>
      </c>
      <c r="Z89" s="47">
        <f t="shared" si="64"/>
        <v>0.2061855670103093</v>
      </c>
      <c r="AA89" s="47">
        <f t="shared" si="65"/>
        <v>0.72164948453608257</v>
      </c>
      <c r="AB89" s="47">
        <f t="shared" si="66"/>
        <v>0.72164948453608257</v>
      </c>
      <c r="AC89" s="47">
        <f t="shared" si="67"/>
        <v>0.2061855670103093</v>
      </c>
      <c r="AD89" s="47">
        <f t="shared" si="68"/>
        <v>0.32817869415807566</v>
      </c>
      <c r="AE89" s="47">
        <f t="shared" si="69"/>
        <v>0</v>
      </c>
      <c r="AF89" s="47">
        <f t="shared" si="70"/>
        <v>0</v>
      </c>
      <c r="AG89" s="47">
        <f t="shared" si="71"/>
        <v>0.2061855670103093</v>
      </c>
      <c r="AH89" s="47">
        <f t="shared" si="72"/>
        <v>9.2783505154639179E-2</v>
      </c>
      <c r="AI89" s="47">
        <f t="shared" si="73"/>
        <v>0</v>
      </c>
      <c r="AJ89" s="47">
        <f t="shared" si="74"/>
        <v>0</v>
      </c>
      <c r="AK89" s="47">
        <f t="shared" si="75"/>
        <v>0</v>
      </c>
      <c r="AL89" s="47">
        <f t="shared" si="76"/>
        <v>0</v>
      </c>
      <c r="AM89" s="47">
        <f t="shared" si="77"/>
        <v>0</v>
      </c>
      <c r="AN89" s="47">
        <f t="shared" si="78"/>
        <v>0</v>
      </c>
      <c r="AO89" s="47">
        <f t="shared" si="79"/>
        <v>0.10309278350515465</v>
      </c>
      <c r="AP89" s="47">
        <f t="shared" si="80"/>
        <v>8.4348641049671977E-2</v>
      </c>
      <c r="AQ89" s="47">
        <f t="shared" si="81"/>
        <v>0</v>
      </c>
      <c r="AR89" s="47">
        <f t="shared" si="82"/>
        <v>0</v>
      </c>
      <c r="AS89" s="47">
        <f t="shared" si="83"/>
        <v>0.2061855670103093</v>
      </c>
      <c r="AT89" s="47">
        <f t="shared" si="84"/>
        <v>5.1546391752577324E-2</v>
      </c>
      <c r="AU89" s="47">
        <f t="shared" si="85"/>
        <v>0</v>
      </c>
      <c r="AV89" s="47">
        <f t="shared" si="86"/>
        <v>0</v>
      </c>
      <c r="AW89" s="47">
        <f t="shared" si="87"/>
        <v>0.82474226804123718</v>
      </c>
      <c r="AX89" s="47">
        <f t="shared" si="88"/>
        <v>1.8372971317750335E-2</v>
      </c>
    </row>
    <row r="90" spans="1:50" ht="76.5">
      <c r="A90" s="26" t="s">
        <v>187</v>
      </c>
      <c r="B90" s="27" t="s">
        <v>48</v>
      </c>
      <c r="C90" s="27" t="s">
        <v>6</v>
      </c>
      <c r="D90" s="27" t="s">
        <v>4</v>
      </c>
      <c r="E90" s="27" t="s">
        <v>49</v>
      </c>
      <c r="F90" s="28">
        <f t="shared" si="60"/>
        <v>75</v>
      </c>
      <c r="G90" s="47">
        <f t="shared" si="61"/>
        <v>0.11558008971790884</v>
      </c>
      <c r="H90" s="47">
        <f t="shared" si="62"/>
        <v>0.20421337045402832</v>
      </c>
      <c r="I90" s="12">
        <v>19</v>
      </c>
      <c r="J90" s="12">
        <v>13.25</v>
      </c>
      <c r="K90" s="12">
        <v>0.25</v>
      </c>
      <c r="L90" s="12">
        <v>8.15</v>
      </c>
      <c r="M90" s="12">
        <v>0.25</v>
      </c>
      <c r="N90" s="12">
        <v>0</v>
      </c>
      <c r="O90" s="12">
        <v>1</v>
      </c>
      <c r="P90" s="12">
        <v>51</v>
      </c>
      <c r="Q90" s="48"/>
      <c r="R90" s="63">
        <v>0</v>
      </c>
      <c r="S90" s="4">
        <v>0</v>
      </c>
      <c r="T90" s="12">
        <v>4</v>
      </c>
      <c r="U90" s="12">
        <v>0</v>
      </c>
      <c r="V90" s="12">
        <v>0</v>
      </c>
      <c r="W90" s="4">
        <v>0</v>
      </c>
      <c r="X90" s="12">
        <v>10</v>
      </c>
      <c r="Y90" s="61">
        <f t="shared" si="63"/>
        <v>1.8867924528301886E-2</v>
      </c>
      <c r="Z90" s="47">
        <f t="shared" si="64"/>
        <v>3.7735849056603772E-2</v>
      </c>
      <c r="AA90" s="47">
        <f t="shared" si="65"/>
        <v>0.61509433962264148</v>
      </c>
      <c r="AB90" s="47">
        <f t="shared" si="66"/>
        <v>0.61509433962264148</v>
      </c>
      <c r="AC90" s="47">
        <f t="shared" si="67"/>
        <v>1.8867924528301886E-2</v>
      </c>
      <c r="AD90" s="47">
        <f t="shared" si="68"/>
        <v>3.0031446540880503E-2</v>
      </c>
      <c r="AE90" s="47">
        <f t="shared" si="69"/>
        <v>0</v>
      </c>
      <c r="AF90" s="47">
        <f t="shared" si="70"/>
        <v>0</v>
      </c>
      <c r="AG90" s="47">
        <f t="shared" si="71"/>
        <v>7.5471698113207544E-2</v>
      </c>
      <c r="AH90" s="47">
        <f t="shared" si="72"/>
        <v>3.3962264150943396E-2</v>
      </c>
      <c r="AI90" s="47">
        <f t="shared" si="73"/>
        <v>3.8490566037735849</v>
      </c>
      <c r="AJ90" s="47">
        <f t="shared" si="74"/>
        <v>0.52190598017268952</v>
      </c>
      <c r="AK90" s="47">
        <f t="shared" si="75"/>
        <v>0</v>
      </c>
      <c r="AL90" s="47">
        <f t="shared" si="76"/>
        <v>0</v>
      </c>
      <c r="AM90" s="47">
        <f t="shared" si="77"/>
        <v>0</v>
      </c>
      <c r="AN90" s="47">
        <f t="shared" si="78"/>
        <v>0</v>
      </c>
      <c r="AO90" s="47">
        <f t="shared" si="79"/>
        <v>0.30188679245283018</v>
      </c>
      <c r="AP90" s="47">
        <f t="shared" si="80"/>
        <v>0.24699828473413377</v>
      </c>
      <c r="AQ90" s="47">
        <f t="shared" si="81"/>
        <v>0</v>
      </c>
      <c r="AR90" s="47">
        <f t="shared" si="82"/>
        <v>0</v>
      </c>
      <c r="AS90" s="47">
        <f t="shared" si="83"/>
        <v>0</v>
      </c>
      <c r="AT90" s="47">
        <f t="shared" si="84"/>
        <v>0</v>
      </c>
      <c r="AU90" s="47">
        <f t="shared" si="85"/>
        <v>0</v>
      </c>
      <c r="AV90" s="47">
        <f t="shared" si="86"/>
        <v>0</v>
      </c>
      <c r="AW90" s="47">
        <f t="shared" si="87"/>
        <v>0.75471698113207553</v>
      </c>
      <c r="AX90" s="47">
        <f t="shared" si="88"/>
        <v>1.6813002054922477E-2</v>
      </c>
    </row>
    <row r="91" spans="1:50" ht="63.75">
      <c r="A91" s="26" t="s">
        <v>192</v>
      </c>
      <c r="B91" s="27" t="s">
        <v>101</v>
      </c>
      <c r="C91" s="27" t="s">
        <v>6</v>
      </c>
      <c r="D91" s="27" t="s">
        <v>4</v>
      </c>
      <c r="E91" s="27" t="s">
        <v>102</v>
      </c>
      <c r="F91" s="28">
        <f t="shared" si="60"/>
        <v>76</v>
      </c>
      <c r="G91" s="47">
        <f t="shared" si="61"/>
        <v>0.11355651183120745</v>
      </c>
      <c r="H91" s="47">
        <f t="shared" si="62"/>
        <v>0.2006379998030095</v>
      </c>
      <c r="I91" s="12">
        <v>11</v>
      </c>
      <c r="J91" s="12">
        <v>9</v>
      </c>
      <c r="K91" s="12">
        <v>0</v>
      </c>
      <c r="L91" s="12">
        <v>9</v>
      </c>
      <c r="M91" s="12">
        <v>0</v>
      </c>
      <c r="N91" s="12">
        <v>0</v>
      </c>
      <c r="O91" s="12">
        <v>2</v>
      </c>
      <c r="P91" s="12">
        <v>0</v>
      </c>
      <c r="Q91" s="49"/>
      <c r="R91" s="63">
        <v>600000</v>
      </c>
      <c r="S91" s="4">
        <v>0</v>
      </c>
      <c r="T91" s="12">
        <v>0</v>
      </c>
      <c r="U91" s="12">
        <v>1</v>
      </c>
      <c r="V91" s="12">
        <v>6</v>
      </c>
      <c r="W91" s="4">
        <v>0</v>
      </c>
      <c r="X91" s="12">
        <v>62</v>
      </c>
      <c r="Y91" s="61">
        <f t="shared" si="63"/>
        <v>0</v>
      </c>
      <c r="Z91" s="47">
        <f t="shared" si="64"/>
        <v>0</v>
      </c>
      <c r="AA91" s="47">
        <f t="shared" si="65"/>
        <v>1</v>
      </c>
      <c r="AB91" s="47">
        <f t="shared" si="66"/>
        <v>1</v>
      </c>
      <c r="AC91" s="47">
        <f t="shared" si="67"/>
        <v>0</v>
      </c>
      <c r="AD91" s="47">
        <f t="shared" si="68"/>
        <v>0</v>
      </c>
      <c r="AE91" s="47">
        <f t="shared" si="69"/>
        <v>0</v>
      </c>
      <c r="AF91" s="47">
        <f t="shared" si="70"/>
        <v>0</v>
      </c>
      <c r="AG91" s="47">
        <f t="shared" si="71"/>
        <v>0.22222222222222221</v>
      </c>
      <c r="AH91" s="47">
        <f t="shared" si="72"/>
        <v>9.9999999999999992E-2</v>
      </c>
      <c r="AI91" s="47">
        <f t="shared" si="73"/>
        <v>0</v>
      </c>
      <c r="AJ91" s="47">
        <f t="shared" si="74"/>
        <v>0</v>
      </c>
      <c r="AK91" s="47">
        <f t="shared" si="75"/>
        <v>66666.666666666672</v>
      </c>
      <c r="AL91" s="47">
        <f t="shared" si="76"/>
        <v>2.342290204228499E-2</v>
      </c>
      <c r="AM91" s="47">
        <f t="shared" si="77"/>
        <v>0</v>
      </c>
      <c r="AN91" s="47">
        <f t="shared" si="78"/>
        <v>0</v>
      </c>
      <c r="AO91" s="47">
        <f t="shared" si="79"/>
        <v>0</v>
      </c>
      <c r="AP91" s="47">
        <f t="shared" si="80"/>
        <v>0</v>
      </c>
      <c r="AQ91" s="47">
        <f t="shared" si="81"/>
        <v>0.1111111111111111</v>
      </c>
      <c r="AR91" s="47">
        <f t="shared" si="82"/>
        <v>3.2679738562091505E-2</v>
      </c>
      <c r="AS91" s="47">
        <f t="shared" si="83"/>
        <v>0.66666666666666663</v>
      </c>
      <c r="AT91" s="47">
        <f t="shared" si="84"/>
        <v>0.16666666666666666</v>
      </c>
      <c r="AU91" s="47">
        <f t="shared" si="85"/>
        <v>0</v>
      </c>
      <c r="AV91" s="47">
        <f t="shared" si="86"/>
        <v>0</v>
      </c>
      <c r="AW91" s="47">
        <f t="shared" si="87"/>
        <v>6.8888888888888893</v>
      </c>
      <c r="AX91" s="47">
        <f t="shared" si="88"/>
        <v>0.15346534653465349</v>
      </c>
    </row>
    <row r="92" spans="1:50" ht="51">
      <c r="A92" s="33" t="s">
        <v>199</v>
      </c>
      <c r="B92" s="34" t="s">
        <v>154</v>
      </c>
      <c r="C92" s="34" t="s">
        <v>6</v>
      </c>
      <c r="D92" s="34" t="s">
        <v>4</v>
      </c>
      <c r="E92" s="34" t="s">
        <v>155</v>
      </c>
      <c r="F92" s="28">
        <f t="shared" si="60"/>
        <v>77</v>
      </c>
      <c r="G92" s="47">
        <f t="shared" si="61"/>
        <v>0.11277482596340908</v>
      </c>
      <c r="H92" s="47">
        <f t="shared" si="62"/>
        <v>0.19925687346811058</v>
      </c>
      <c r="I92" s="12">
        <v>10</v>
      </c>
      <c r="J92" s="12">
        <v>10.25</v>
      </c>
      <c r="K92" s="12">
        <v>1</v>
      </c>
      <c r="L92" s="12">
        <v>5</v>
      </c>
      <c r="M92" s="12">
        <v>1</v>
      </c>
      <c r="N92" s="12">
        <v>0</v>
      </c>
      <c r="O92" s="12">
        <v>0</v>
      </c>
      <c r="P92" s="12">
        <v>15</v>
      </c>
      <c r="Q92" s="48"/>
      <c r="R92" s="63">
        <v>50000</v>
      </c>
      <c r="S92" s="4">
        <v>0</v>
      </c>
      <c r="T92" s="12">
        <v>4</v>
      </c>
      <c r="U92" s="12">
        <v>0</v>
      </c>
      <c r="V92" s="12">
        <v>4</v>
      </c>
      <c r="W92" s="4">
        <v>0</v>
      </c>
      <c r="X92" s="12">
        <v>5</v>
      </c>
      <c r="Y92" s="61">
        <f t="shared" si="63"/>
        <v>9.7560975609756101E-2</v>
      </c>
      <c r="Z92" s="47">
        <f t="shared" si="64"/>
        <v>0.1951219512195122</v>
      </c>
      <c r="AA92" s="47">
        <f t="shared" si="65"/>
        <v>0.48780487804878048</v>
      </c>
      <c r="AB92" s="47">
        <f t="shared" si="66"/>
        <v>0.48780487804878048</v>
      </c>
      <c r="AC92" s="47">
        <f t="shared" si="67"/>
        <v>9.7560975609756101E-2</v>
      </c>
      <c r="AD92" s="47">
        <f t="shared" si="68"/>
        <v>0.15528455284552847</v>
      </c>
      <c r="AE92" s="47">
        <f t="shared" si="69"/>
        <v>0</v>
      </c>
      <c r="AF92" s="47">
        <f t="shared" si="70"/>
        <v>0</v>
      </c>
      <c r="AG92" s="47">
        <f t="shared" si="71"/>
        <v>0</v>
      </c>
      <c r="AH92" s="47">
        <f t="shared" si="72"/>
        <v>0</v>
      </c>
      <c r="AI92" s="47">
        <f t="shared" si="73"/>
        <v>1.4634146341463414</v>
      </c>
      <c r="AJ92" s="47">
        <f t="shared" si="74"/>
        <v>0.19842910293509713</v>
      </c>
      <c r="AK92" s="47">
        <f t="shared" si="75"/>
        <v>4878.0487804878048</v>
      </c>
      <c r="AL92" s="47">
        <f t="shared" si="76"/>
        <v>1.7138708811428041E-3</v>
      </c>
      <c r="AM92" s="47">
        <f t="shared" si="77"/>
        <v>0</v>
      </c>
      <c r="AN92" s="47">
        <f t="shared" si="78"/>
        <v>0</v>
      </c>
      <c r="AO92" s="47">
        <f t="shared" si="79"/>
        <v>0.3902439024390244</v>
      </c>
      <c r="AP92" s="47">
        <f t="shared" si="80"/>
        <v>0.31929046563192903</v>
      </c>
      <c r="AQ92" s="47">
        <f t="shared" si="81"/>
        <v>0</v>
      </c>
      <c r="AR92" s="47">
        <f t="shared" si="82"/>
        <v>0</v>
      </c>
      <c r="AS92" s="47">
        <f t="shared" si="83"/>
        <v>0.3902439024390244</v>
      </c>
      <c r="AT92" s="47">
        <f t="shared" si="84"/>
        <v>9.7560975609756101E-2</v>
      </c>
      <c r="AU92" s="47">
        <f t="shared" si="85"/>
        <v>0</v>
      </c>
      <c r="AV92" s="47">
        <f t="shared" si="86"/>
        <v>0</v>
      </c>
      <c r="AW92" s="47">
        <f t="shared" si="87"/>
        <v>0.48780487804878048</v>
      </c>
      <c r="AX92" s="47">
        <f t="shared" si="88"/>
        <v>1.0866940352571844E-2</v>
      </c>
    </row>
    <row r="93" spans="1:50" ht="51">
      <c r="A93" s="26" t="s">
        <v>271</v>
      </c>
      <c r="B93" s="27" t="s">
        <v>25</v>
      </c>
      <c r="C93" s="27" t="s">
        <v>6</v>
      </c>
      <c r="D93" s="27" t="s">
        <v>4</v>
      </c>
      <c r="E93" s="27" t="s">
        <v>26</v>
      </c>
      <c r="F93" s="28">
        <f t="shared" si="60"/>
        <v>78</v>
      </c>
      <c r="G93" s="47">
        <f t="shared" si="61"/>
        <v>0.11117615420540246</v>
      </c>
      <c r="H93" s="47">
        <f t="shared" si="62"/>
        <v>0.19643225074330561</v>
      </c>
      <c r="I93" s="12">
        <v>7</v>
      </c>
      <c r="J93" s="12">
        <v>6.2</v>
      </c>
      <c r="K93" s="12">
        <v>0</v>
      </c>
      <c r="L93" s="12">
        <v>5.2</v>
      </c>
      <c r="M93" s="12">
        <v>0</v>
      </c>
      <c r="N93" s="12">
        <v>0</v>
      </c>
      <c r="O93" s="12">
        <v>1</v>
      </c>
      <c r="P93" s="12">
        <v>9</v>
      </c>
      <c r="Q93" s="48"/>
      <c r="R93" s="63">
        <v>0</v>
      </c>
      <c r="S93" s="4">
        <v>0</v>
      </c>
      <c r="T93" s="12">
        <v>1</v>
      </c>
      <c r="U93" s="12"/>
      <c r="V93" s="12">
        <v>5</v>
      </c>
      <c r="W93" s="4"/>
      <c r="X93" s="12">
        <v>1</v>
      </c>
      <c r="Y93" s="61">
        <f t="shared" si="63"/>
        <v>0</v>
      </c>
      <c r="Z93" s="47">
        <f t="shared" si="64"/>
        <v>0</v>
      </c>
      <c r="AA93" s="47">
        <f t="shared" si="65"/>
        <v>0.83870967741935487</v>
      </c>
      <c r="AB93" s="47">
        <f t="shared" si="66"/>
        <v>0.83870967741935487</v>
      </c>
      <c r="AC93" s="47">
        <f t="shared" si="67"/>
        <v>0</v>
      </c>
      <c r="AD93" s="47">
        <f t="shared" si="68"/>
        <v>0</v>
      </c>
      <c r="AE93" s="47">
        <f t="shared" si="69"/>
        <v>0</v>
      </c>
      <c r="AF93" s="47">
        <f t="shared" si="70"/>
        <v>0</v>
      </c>
      <c r="AG93" s="47">
        <f t="shared" si="71"/>
        <v>0.16129032258064516</v>
      </c>
      <c r="AH93" s="47">
        <f t="shared" si="72"/>
        <v>7.2580645161290314E-2</v>
      </c>
      <c r="AI93" s="47">
        <f t="shared" si="73"/>
        <v>1.4516129032258065</v>
      </c>
      <c r="AJ93" s="47">
        <f t="shared" si="74"/>
        <v>0.19682886823400766</v>
      </c>
      <c r="AK93" s="47">
        <f t="shared" si="75"/>
        <v>0</v>
      </c>
      <c r="AL93" s="47">
        <f t="shared" si="76"/>
        <v>0</v>
      </c>
      <c r="AM93" s="47">
        <f t="shared" si="77"/>
        <v>0</v>
      </c>
      <c r="AN93" s="47">
        <f t="shared" si="78"/>
        <v>0</v>
      </c>
      <c r="AO93" s="47">
        <f t="shared" si="79"/>
        <v>0.16129032258064516</v>
      </c>
      <c r="AP93" s="47">
        <f t="shared" si="80"/>
        <v>0.13196480938416422</v>
      </c>
      <c r="AQ93" s="47">
        <f t="shared" si="81"/>
        <v>0</v>
      </c>
      <c r="AR93" s="47">
        <f t="shared" si="82"/>
        <v>0</v>
      </c>
      <c r="AS93" s="47">
        <f t="shared" si="83"/>
        <v>0.80645161290322576</v>
      </c>
      <c r="AT93" s="47">
        <f t="shared" si="84"/>
        <v>0.20161290322580644</v>
      </c>
      <c r="AU93" s="47">
        <f t="shared" si="85"/>
        <v>0</v>
      </c>
      <c r="AV93" s="47">
        <f t="shared" si="86"/>
        <v>0</v>
      </c>
      <c r="AW93" s="47">
        <f t="shared" si="87"/>
        <v>0.16129032258064516</v>
      </c>
      <c r="AX93" s="47">
        <f t="shared" si="88"/>
        <v>3.5931012456084321E-3</v>
      </c>
    </row>
    <row r="94" spans="1:50" ht="51">
      <c r="A94" s="33" t="s">
        <v>199</v>
      </c>
      <c r="B94" s="34" t="s">
        <v>174</v>
      </c>
      <c r="C94" s="34" t="s">
        <v>6</v>
      </c>
      <c r="D94" s="34" t="s">
        <v>4</v>
      </c>
      <c r="E94" s="34" t="s">
        <v>175</v>
      </c>
      <c r="F94" s="28">
        <f t="shared" si="60"/>
        <v>79</v>
      </c>
      <c r="G94" s="47">
        <f t="shared" si="61"/>
        <v>0.10595099717334268</v>
      </c>
      <c r="H94" s="47">
        <f t="shared" si="62"/>
        <v>0.18720015089572126</v>
      </c>
      <c r="I94" s="12">
        <v>13</v>
      </c>
      <c r="J94" s="12">
        <v>13</v>
      </c>
      <c r="K94" s="12">
        <v>1</v>
      </c>
      <c r="L94" s="12">
        <v>7.5</v>
      </c>
      <c r="M94" s="12"/>
      <c r="N94" s="12"/>
      <c r="O94" s="12">
        <v>3</v>
      </c>
      <c r="P94" s="12">
        <v>11</v>
      </c>
      <c r="Q94" s="56"/>
      <c r="R94" s="63">
        <v>200000</v>
      </c>
      <c r="S94" s="4">
        <v>0</v>
      </c>
      <c r="T94" s="12">
        <v>1</v>
      </c>
      <c r="U94" s="12">
        <v>0</v>
      </c>
      <c r="V94" s="12">
        <v>13</v>
      </c>
      <c r="W94" s="4">
        <v>0</v>
      </c>
      <c r="X94" s="12">
        <v>64</v>
      </c>
      <c r="Y94" s="61">
        <f t="shared" si="63"/>
        <v>7.6923076923076927E-2</v>
      </c>
      <c r="Z94" s="47">
        <f t="shared" si="64"/>
        <v>0.15384615384615385</v>
      </c>
      <c r="AA94" s="47">
        <f t="shared" si="65"/>
        <v>0.57692307692307687</v>
      </c>
      <c r="AB94" s="47">
        <f t="shared" si="66"/>
        <v>0.57692307692307687</v>
      </c>
      <c r="AC94" s="47">
        <f t="shared" si="67"/>
        <v>0</v>
      </c>
      <c r="AD94" s="47">
        <f t="shared" si="68"/>
        <v>0</v>
      </c>
      <c r="AE94" s="47">
        <f t="shared" si="69"/>
        <v>0</v>
      </c>
      <c r="AF94" s="47">
        <f t="shared" si="70"/>
        <v>0</v>
      </c>
      <c r="AG94" s="47">
        <f t="shared" si="71"/>
        <v>0.23076923076923078</v>
      </c>
      <c r="AH94" s="47">
        <f t="shared" si="72"/>
        <v>0.10384615384615385</v>
      </c>
      <c r="AI94" s="47">
        <f t="shared" si="73"/>
        <v>0.84615384615384615</v>
      </c>
      <c r="AJ94" s="47">
        <f t="shared" si="74"/>
        <v>0.11473272490221642</v>
      </c>
      <c r="AK94" s="47">
        <f t="shared" si="75"/>
        <v>15384.615384615385</v>
      </c>
      <c r="AL94" s="47">
        <f t="shared" si="76"/>
        <v>5.4052850866811511E-3</v>
      </c>
      <c r="AM94" s="47">
        <f t="shared" si="77"/>
        <v>0</v>
      </c>
      <c r="AN94" s="47">
        <f t="shared" si="78"/>
        <v>0</v>
      </c>
      <c r="AO94" s="47">
        <f t="shared" si="79"/>
        <v>7.6923076923076927E-2</v>
      </c>
      <c r="AP94" s="47">
        <f t="shared" si="80"/>
        <v>6.2937062937062929E-2</v>
      </c>
      <c r="AQ94" s="47">
        <f t="shared" si="81"/>
        <v>0</v>
      </c>
      <c r="AR94" s="47">
        <f t="shared" si="82"/>
        <v>0</v>
      </c>
      <c r="AS94" s="47">
        <f t="shared" si="83"/>
        <v>1</v>
      </c>
      <c r="AT94" s="47">
        <f t="shared" si="84"/>
        <v>0.25</v>
      </c>
      <c r="AU94" s="47">
        <f t="shared" si="85"/>
        <v>0</v>
      </c>
      <c r="AV94" s="47">
        <f t="shared" si="86"/>
        <v>0</v>
      </c>
      <c r="AW94" s="47">
        <f t="shared" si="87"/>
        <v>4.9230769230769234</v>
      </c>
      <c r="AX94" s="47">
        <f t="shared" si="88"/>
        <v>0.10967250571210968</v>
      </c>
    </row>
    <row r="95" spans="1:50" ht="63.75">
      <c r="A95" s="26" t="s">
        <v>188</v>
      </c>
      <c r="B95" s="27" t="s">
        <v>72</v>
      </c>
      <c r="C95" s="27" t="s">
        <v>6</v>
      </c>
      <c r="D95" s="27" t="s">
        <v>4</v>
      </c>
      <c r="E95" s="27" t="s">
        <v>73</v>
      </c>
      <c r="F95" s="28">
        <f t="shared" si="60"/>
        <v>80</v>
      </c>
      <c r="G95" s="47">
        <f t="shared" si="61"/>
        <v>0.105929878027719</v>
      </c>
      <c r="H95" s="47">
        <f t="shared" si="62"/>
        <v>0.18716283640739156</v>
      </c>
      <c r="I95" s="12">
        <v>13</v>
      </c>
      <c r="J95" s="12">
        <v>10.15</v>
      </c>
      <c r="K95" s="12">
        <v>0.9</v>
      </c>
      <c r="L95" s="12">
        <v>4</v>
      </c>
      <c r="M95" s="12">
        <v>0</v>
      </c>
      <c r="N95" s="12">
        <v>0</v>
      </c>
      <c r="O95" s="12">
        <v>0</v>
      </c>
      <c r="P95" s="12">
        <v>1</v>
      </c>
      <c r="Q95" s="4"/>
      <c r="R95" s="63">
        <v>0</v>
      </c>
      <c r="S95" s="4">
        <v>0</v>
      </c>
      <c r="T95" s="12">
        <v>9</v>
      </c>
      <c r="U95" s="12">
        <v>0</v>
      </c>
      <c r="V95" s="12">
        <v>2</v>
      </c>
      <c r="W95" s="4">
        <v>0</v>
      </c>
      <c r="X95" s="12">
        <v>8</v>
      </c>
      <c r="Y95" s="61">
        <f t="shared" si="63"/>
        <v>8.8669950738916259E-2</v>
      </c>
      <c r="Z95" s="47">
        <f t="shared" si="64"/>
        <v>0.17733990147783252</v>
      </c>
      <c r="AA95" s="47">
        <f t="shared" si="65"/>
        <v>0.39408866995073888</v>
      </c>
      <c r="AB95" s="47">
        <f t="shared" si="66"/>
        <v>0.39408866995073888</v>
      </c>
      <c r="AC95" s="47">
        <f t="shared" si="67"/>
        <v>0</v>
      </c>
      <c r="AD95" s="47">
        <f t="shared" si="68"/>
        <v>0</v>
      </c>
      <c r="AE95" s="47">
        <f t="shared" si="69"/>
        <v>0</v>
      </c>
      <c r="AF95" s="47">
        <f t="shared" si="70"/>
        <v>0</v>
      </c>
      <c r="AG95" s="47">
        <f t="shared" si="71"/>
        <v>0</v>
      </c>
      <c r="AH95" s="47">
        <f t="shared" si="72"/>
        <v>0</v>
      </c>
      <c r="AI95" s="47">
        <f t="shared" si="73"/>
        <v>9.852216748768472E-2</v>
      </c>
      <c r="AJ95" s="47">
        <f t="shared" si="74"/>
        <v>1.3358937964431826E-2</v>
      </c>
      <c r="AK95" s="47">
        <f t="shared" si="75"/>
        <v>0</v>
      </c>
      <c r="AL95" s="47">
        <f t="shared" si="76"/>
        <v>0</v>
      </c>
      <c r="AM95" s="47">
        <f t="shared" si="77"/>
        <v>0</v>
      </c>
      <c r="AN95" s="47">
        <f t="shared" si="78"/>
        <v>0</v>
      </c>
      <c r="AO95" s="47">
        <f t="shared" si="79"/>
        <v>0.88669950738916248</v>
      </c>
      <c r="AP95" s="47">
        <f t="shared" si="80"/>
        <v>0.72548141513658737</v>
      </c>
      <c r="AQ95" s="47">
        <f t="shared" si="81"/>
        <v>0</v>
      </c>
      <c r="AR95" s="47">
        <f t="shared" si="82"/>
        <v>0</v>
      </c>
      <c r="AS95" s="47">
        <f t="shared" si="83"/>
        <v>0.19704433497536944</v>
      </c>
      <c r="AT95" s="47">
        <f t="shared" si="84"/>
        <v>4.926108374384236E-2</v>
      </c>
      <c r="AU95" s="47">
        <f t="shared" si="85"/>
        <v>0</v>
      </c>
      <c r="AV95" s="47">
        <f t="shared" si="86"/>
        <v>0</v>
      </c>
      <c r="AW95" s="47">
        <f t="shared" si="87"/>
        <v>0.78817733990147776</v>
      </c>
      <c r="AX95" s="47">
        <f t="shared" si="88"/>
        <v>1.755840608691411E-2</v>
      </c>
    </row>
    <row r="96" spans="1:50" ht="76.5">
      <c r="A96" s="33" t="s">
        <v>199</v>
      </c>
      <c r="B96" s="34" t="s">
        <v>158</v>
      </c>
      <c r="C96" s="34" t="s">
        <v>6</v>
      </c>
      <c r="D96" s="34" t="s">
        <v>4</v>
      </c>
      <c r="E96" s="34" t="s">
        <v>159</v>
      </c>
      <c r="F96" s="28">
        <f t="shared" si="60"/>
        <v>81</v>
      </c>
      <c r="G96" s="47">
        <f t="shared" si="61"/>
        <v>0.10213462817853691</v>
      </c>
      <c r="H96" s="47">
        <f t="shared" si="62"/>
        <v>0.18045717658909394</v>
      </c>
      <c r="I96" s="12">
        <v>14</v>
      </c>
      <c r="J96" s="12">
        <v>11.5</v>
      </c>
      <c r="K96" s="12">
        <v>1</v>
      </c>
      <c r="L96" s="12">
        <v>9</v>
      </c>
      <c r="M96" s="12">
        <v>0</v>
      </c>
      <c r="N96" s="12">
        <v>0</v>
      </c>
      <c r="O96" s="12">
        <v>0</v>
      </c>
      <c r="P96" s="12">
        <v>0</v>
      </c>
      <c r="Q96" s="48"/>
      <c r="R96" s="63">
        <v>0</v>
      </c>
      <c r="S96" s="4">
        <v>0</v>
      </c>
      <c r="T96" s="12">
        <v>5</v>
      </c>
      <c r="U96" s="12">
        <v>0</v>
      </c>
      <c r="V96" s="12">
        <v>0</v>
      </c>
      <c r="W96" s="4">
        <v>0</v>
      </c>
      <c r="X96" s="12">
        <v>8</v>
      </c>
      <c r="Y96" s="61">
        <f t="shared" si="63"/>
        <v>8.6956521739130432E-2</v>
      </c>
      <c r="Z96" s="47">
        <f t="shared" si="64"/>
        <v>0.17391304347826086</v>
      </c>
      <c r="AA96" s="47">
        <f t="shared" si="65"/>
        <v>0.78260869565217395</v>
      </c>
      <c r="AB96" s="47">
        <f t="shared" si="66"/>
        <v>0.78260869565217395</v>
      </c>
      <c r="AC96" s="47">
        <f t="shared" si="67"/>
        <v>0</v>
      </c>
      <c r="AD96" s="47">
        <f t="shared" si="68"/>
        <v>0</v>
      </c>
      <c r="AE96" s="47">
        <f t="shared" si="69"/>
        <v>0</v>
      </c>
      <c r="AF96" s="47">
        <f t="shared" si="70"/>
        <v>0</v>
      </c>
      <c r="AG96" s="47">
        <f t="shared" si="71"/>
        <v>0</v>
      </c>
      <c r="AH96" s="47">
        <f t="shared" si="72"/>
        <v>0</v>
      </c>
      <c r="AI96" s="47">
        <f t="shared" si="73"/>
        <v>0</v>
      </c>
      <c r="AJ96" s="47">
        <f t="shared" si="74"/>
        <v>0</v>
      </c>
      <c r="AK96" s="47">
        <f t="shared" si="75"/>
        <v>0</v>
      </c>
      <c r="AL96" s="47">
        <f t="shared" si="76"/>
        <v>0</v>
      </c>
      <c r="AM96" s="47">
        <f t="shared" si="77"/>
        <v>0</v>
      </c>
      <c r="AN96" s="47">
        <f t="shared" si="78"/>
        <v>0</v>
      </c>
      <c r="AO96" s="47">
        <f t="shared" si="79"/>
        <v>0.43478260869565216</v>
      </c>
      <c r="AP96" s="47">
        <f t="shared" si="80"/>
        <v>0.35573122529644263</v>
      </c>
      <c r="AQ96" s="47">
        <f t="shared" si="81"/>
        <v>0</v>
      </c>
      <c r="AR96" s="47">
        <f t="shared" si="82"/>
        <v>0</v>
      </c>
      <c r="AS96" s="47">
        <f t="shared" si="83"/>
        <v>0</v>
      </c>
      <c r="AT96" s="47">
        <f t="shared" si="84"/>
        <v>0</v>
      </c>
      <c r="AU96" s="47">
        <f t="shared" si="85"/>
        <v>0</v>
      </c>
      <c r="AV96" s="47">
        <f t="shared" si="86"/>
        <v>0</v>
      </c>
      <c r="AW96" s="47">
        <f t="shared" si="87"/>
        <v>0.69565217391304346</v>
      </c>
      <c r="AX96" s="47">
        <f t="shared" si="88"/>
        <v>1.5497201894102454E-2</v>
      </c>
    </row>
    <row r="97" spans="1:50" ht="89.25">
      <c r="A97" s="26" t="s">
        <v>186</v>
      </c>
      <c r="B97" s="27" t="s">
        <v>44</v>
      </c>
      <c r="C97" s="27" t="s">
        <v>6</v>
      </c>
      <c r="D97" s="27" t="s">
        <v>32</v>
      </c>
      <c r="E97" s="27" t="s">
        <v>45</v>
      </c>
      <c r="F97" s="28">
        <f t="shared" si="60"/>
        <v>82</v>
      </c>
      <c r="G97" s="47">
        <f t="shared" si="61"/>
        <v>9.7729024251517166E-2</v>
      </c>
      <c r="H97" s="47">
        <f t="shared" si="62"/>
        <v>0.17267310903024344</v>
      </c>
      <c r="I97" s="12">
        <v>12</v>
      </c>
      <c r="J97" s="12">
        <v>10.25</v>
      </c>
      <c r="K97" s="12">
        <v>2</v>
      </c>
      <c r="L97" s="12">
        <v>3.75</v>
      </c>
      <c r="M97" s="12">
        <v>0</v>
      </c>
      <c r="N97" s="12">
        <v>0</v>
      </c>
      <c r="O97" s="12">
        <v>1</v>
      </c>
      <c r="P97" s="12">
        <v>11</v>
      </c>
      <c r="Q97" s="28"/>
      <c r="R97" s="63">
        <v>0</v>
      </c>
      <c r="S97" s="4">
        <v>0</v>
      </c>
      <c r="T97" s="12">
        <v>2</v>
      </c>
      <c r="U97" s="12">
        <v>1</v>
      </c>
      <c r="V97" s="12">
        <v>5</v>
      </c>
      <c r="W97" s="4">
        <v>1</v>
      </c>
      <c r="X97" s="12">
        <v>6</v>
      </c>
      <c r="Y97" s="61">
        <f t="shared" si="63"/>
        <v>0.1951219512195122</v>
      </c>
      <c r="Z97" s="47">
        <f t="shared" si="64"/>
        <v>0.3902439024390244</v>
      </c>
      <c r="AA97" s="47">
        <f t="shared" si="65"/>
        <v>0.36585365853658536</v>
      </c>
      <c r="AB97" s="47">
        <f t="shared" si="66"/>
        <v>0.36585365853658536</v>
      </c>
      <c r="AC97" s="47">
        <f t="shared" si="67"/>
        <v>0</v>
      </c>
      <c r="AD97" s="47">
        <f t="shared" si="68"/>
        <v>0</v>
      </c>
      <c r="AE97" s="47">
        <f t="shared" si="69"/>
        <v>0</v>
      </c>
      <c r="AF97" s="47">
        <f t="shared" si="70"/>
        <v>0</v>
      </c>
      <c r="AG97" s="47">
        <f t="shared" si="71"/>
        <v>9.7560975609756101E-2</v>
      </c>
      <c r="AH97" s="47">
        <f t="shared" si="72"/>
        <v>4.3902439024390241E-2</v>
      </c>
      <c r="AI97" s="47">
        <f t="shared" si="73"/>
        <v>1.0731707317073171</v>
      </c>
      <c r="AJ97" s="47">
        <f t="shared" si="74"/>
        <v>0.1455146754857379</v>
      </c>
      <c r="AK97" s="47">
        <f t="shared" si="75"/>
        <v>0</v>
      </c>
      <c r="AL97" s="47">
        <f t="shared" si="76"/>
        <v>0</v>
      </c>
      <c r="AM97" s="47">
        <f t="shared" si="77"/>
        <v>0</v>
      </c>
      <c r="AN97" s="47">
        <f t="shared" si="78"/>
        <v>0</v>
      </c>
      <c r="AO97" s="47">
        <f t="shared" si="79"/>
        <v>0.1951219512195122</v>
      </c>
      <c r="AP97" s="47">
        <f t="shared" si="80"/>
        <v>0.15964523281596452</v>
      </c>
      <c r="AQ97" s="47">
        <f t="shared" si="81"/>
        <v>9.7560975609756101E-2</v>
      </c>
      <c r="AR97" s="47">
        <f t="shared" si="82"/>
        <v>2.8694404591104738E-2</v>
      </c>
      <c r="AS97" s="47">
        <f t="shared" si="83"/>
        <v>0.48780487804878048</v>
      </c>
      <c r="AT97" s="47">
        <f t="shared" si="84"/>
        <v>0.12195121951219512</v>
      </c>
      <c r="AU97" s="47">
        <f t="shared" si="85"/>
        <v>9.7560975609756101E-2</v>
      </c>
      <c r="AV97" s="47">
        <f t="shared" si="86"/>
        <v>1.6314544416347176E-3</v>
      </c>
      <c r="AW97" s="47">
        <f t="shared" si="87"/>
        <v>0.58536585365853655</v>
      </c>
      <c r="AX97" s="47">
        <f t="shared" si="88"/>
        <v>1.304032842308621E-2</v>
      </c>
    </row>
    <row r="98" spans="1:50" ht="51">
      <c r="A98" s="26" t="s">
        <v>185</v>
      </c>
      <c r="B98" s="27" t="s">
        <v>23</v>
      </c>
      <c r="C98" s="27" t="s">
        <v>6</v>
      </c>
      <c r="D98" s="27" t="s">
        <v>4</v>
      </c>
      <c r="E98" s="27" t="s">
        <v>24</v>
      </c>
      <c r="F98" s="28">
        <f t="shared" si="60"/>
        <v>83</v>
      </c>
      <c r="G98" s="47">
        <f t="shared" si="61"/>
        <v>9.6590716988759345E-2</v>
      </c>
      <c r="H98" s="47">
        <f t="shared" si="62"/>
        <v>0.17066188405795432</v>
      </c>
      <c r="I98" s="12">
        <v>11</v>
      </c>
      <c r="J98" s="12">
        <v>7.5</v>
      </c>
      <c r="K98" s="12">
        <v>0</v>
      </c>
      <c r="L98" s="12">
        <v>3.25</v>
      </c>
      <c r="M98" s="12">
        <v>0</v>
      </c>
      <c r="N98" s="12">
        <v>0</v>
      </c>
      <c r="O98" s="12">
        <v>2</v>
      </c>
      <c r="P98" s="12">
        <v>16</v>
      </c>
      <c r="Q98" s="48"/>
      <c r="R98" s="63">
        <v>250000</v>
      </c>
      <c r="S98" s="4">
        <v>0</v>
      </c>
      <c r="T98" s="12">
        <v>3</v>
      </c>
      <c r="U98" s="12">
        <v>0</v>
      </c>
      <c r="V98" s="12">
        <v>2</v>
      </c>
      <c r="W98" s="4">
        <v>2</v>
      </c>
      <c r="X98" s="12">
        <v>1</v>
      </c>
      <c r="Y98" s="61">
        <f t="shared" si="63"/>
        <v>0</v>
      </c>
      <c r="Z98" s="47">
        <f t="shared" si="64"/>
        <v>0</v>
      </c>
      <c r="AA98" s="47">
        <f t="shared" si="65"/>
        <v>0.43333333333333335</v>
      </c>
      <c r="AB98" s="47">
        <f t="shared" si="66"/>
        <v>0.43333333333333335</v>
      </c>
      <c r="AC98" s="47">
        <f t="shared" si="67"/>
        <v>0</v>
      </c>
      <c r="AD98" s="47">
        <f t="shared" si="68"/>
        <v>0</v>
      </c>
      <c r="AE98" s="47">
        <f t="shared" si="69"/>
        <v>0</v>
      </c>
      <c r="AF98" s="47">
        <f t="shared" si="70"/>
        <v>0</v>
      </c>
      <c r="AG98" s="47">
        <f t="shared" si="71"/>
        <v>0.26666666666666666</v>
      </c>
      <c r="AH98" s="47">
        <f t="shared" si="72"/>
        <v>0.12</v>
      </c>
      <c r="AI98" s="47">
        <f t="shared" si="73"/>
        <v>2.1333333333333333</v>
      </c>
      <c r="AJ98" s="47">
        <f t="shared" si="74"/>
        <v>0.28926553672316385</v>
      </c>
      <c r="AK98" s="47">
        <f t="shared" si="75"/>
        <v>33333.333333333336</v>
      </c>
      <c r="AL98" s="47">
        <f t="shared" si="76"/>
        <v>1.1711451021142495E-2</v>
      </c>
      <c r="AM98" s="47">
        <f t="shared" si="77"/>
        <v>0</v>
      </c>
      <c r="AN98" s="47">
        <f t="shared" si="78"/>
        <v>0</v>
      </c>
      <c r="AO98" s="47">
        <f t="shared" si="79"/>
        <v>0.4</v>
      </c>
      <c r="AP98" s="47">
        <f t="shared" si="80"/>
        <v>0.32727272727272727</v>
      </c>
      <c r="AQ98" s="47">
        <f t="shared" si="81"/>
        <v>0</v>
      </c>
      <c r="AR98" s="47">
        <f t="shared" si="82"/>
        <v>0</v>
      </c>
      <c r="AS98" s="47">
        <f t="shared" si="83"/>
        <v>0.26666666666666666</v>
      </c>
      <c r="AT98" s="47">
        <f t="shared" si="84"/>
        <v>6.6666666666666666E-2</v>
      </c>
      <c r="AU98" s="47">
        <f t="shared" si="85"/>
        <v>0.26666666666666666</v>
      </c>
      <c r="AV98" s="47">
        <f t="shared" si="86"/>
        <v>4.459308807134894E-3</v>
      </c>
      <c r="AW98" s="47">
        <f t="shared" si="87"/>
        <v>0.13333333333333333</v>
      </c>
      <c r="AX98" s="47">
        <f t="shared" si="88"/>
        <v>2.9702970297029703E-3</v>
      </c>
    </row>
    <row r="99" spans="1:50" ht="51">
      <c r="A99" s="26" t="s">
        <v>191</v>
      </c>
      <c r="B99" s="27" t="s">
        <v>274</v>
      </c>
      <c r="C99" s="27" t="s">
        <v>6</v>
      </c>
      <c r="D99" s="27" t="s">
        <v>275</v>
      </c>
      <c r="E99" s="27" t="s">
        <v>276</v>
      </c>
      <c r="F99" s="28">
        <f t="shared" si="60"/>
        <v>84</v>
      </c>
      <c r="G99" s="47">
        <f t="shared" si="61"/>
        <v>9.6153846153846173E-2</v>
      </c>
      <c r="H99" s="47">
        <f t="shared" si="62"/>
        <v>0.1698899962192407</v>
      </c>
      <c r="I99" s="12">
        <v>5</v>
      </c>
      <c r="J99" s="12">
        <v>1.2</v>
      </c>
      <c r="K99" s="12">
        <v>0.5</v>
      </c>
      <c r="L99" s="12">
        <v>0.5</v>
      </c>
      <c r="M99" s="12">
        <v>0</v>
      </c>
      <c r="N99" s="12">
        <v>0</v>
      </c>
      <c r="O99" s="12">
        <v>0</v>
      </c>
      <c r="P99" s="12">
        <v>0</v>
      </c>
      <c r="Q99" s="49"/>
      <c r="R99" s="63">
        <v>0</v>
      </c>
      <c r="S99" s="4">
        <v>0</v>
      </c>
      <c r="T99" s="12">
        <v>0</v>
      </c>
      <c r="U99" s="12">
        <v>0</v>
      </c>
      <c r="V99" s="12">
        <v>0</v>
      </c>
      <c r="W99" s="4">
        <v>0</v>
      </c>
      <c r="X99" s="12">
        <v>0</v>
      </c>
      <c r="Y99" s="61">
        <f t="shared" si="63"/>
        <v>0.41666666666666669</v>
      </c>
      <c r="Z99" s="47">
        <f t="shared" si="64"/>
        <v>0.83333333333333337</v>
      </c>
      <c r="AA99" s="47">
        <f t="shared" si="65"/>
        <v>0.41666666666666669</v>
      </c>
      <c r="AB99" s="47">
        <f t="shared" si="66"/>
        <v>0.41666666666666669</v>
      </c>
      <c r="AC99" s="47">
        <f t="shared" si="67"/>
        <v>0</v>
      </c>
      <c r="AD99" s="47">
        <f t="shared" si="68"/>
        <v>0</v>
      </c>
      <c r="AE99" s="47">
        <f t="shared" si="69"/>
        <v>0</v>
      </c>
      <c r="AF99" s="47">
        <f t="shared" si="70"/>
        <v>0</v>
      </c>
      <c r="AG99" s="47">
        <f t="shared" si="71"/>
        <v>0</v>
      </c>
      <c r="AH99" s="47">
        <f t="shared" si="72"/>
        <v>0</v>
      </c>
      <c r="AI99" s="47">
        <f t="shared" si="73"/>
        <v>0</v>
      </c>
      <c r="AJ99" s="47">
        <f t="shared" si="74"/>
        <v>0</v>
      </c>
      <c r="AK99" s="47">
        <f t="shared" si="75"/>
        <v>0</v>
      </c>
      <c r="AL99" s="47">
        <f t="shared" si="76"/>
        <v>0</v>
      </c>
      <c r="AM99" s="47">
        <f t="shared" si="77"/>
        <v>0</v>
      </c>
      <c r="AN99" s="47">
        <f t="shared" si="78"/>
        <v>0</v>
      </c>
      <c r="AO99" s="47">
        <f t="shared" si="79"/>
        <v>0</v>
      </c>
      <c r="AP99" s="47">
        <f t="shared" si="80"/>
        <v>0</v>
      </c>
      <c r="AQ99" s="47">
        <f t="shared" si="81"/>
        <v>0</v>
      </c>
      <c r="AR99" s="47">
        <f t="shared" si="82"/>
        <v>0</v>
      </c>
      <c r="AS99" s="47">
        <f t="shared" si="83"/>
        <v>0</v>
      </c>
      <c r="AT99" s="47">
        <f t="shared" si="84"/>
        <v>0</v>
      </c>
      <c r="AU99" s="47">
        <f t="shared" si="85"/>
        <v>0</v>
      </c>
      <c r="AV99" s="47">
        <f t="shared" si="86"/>
        <v>0</v>
      </c>
      <c r="AW99" s="47">
        <f t="shared" si="87"/>
        <v>0</v>
      </c>
      <c r="AX99" s="47">
        <f t="shared" si="88"/>
        <v>0</v>
      </c>
    </row>
    <row r="100" spans="1:50" ht="51">
      <c r="A100" s="26" t="s">
        <v>197</v>
      </c>
      <c r="B100" s="27" t="s">
        <v>130</v>
      </c>
      <c r="C100" s="27" t="s">
        <v>6</v>
      </c>
      <c r="D100" s="27" t="s">
        <v>4</v>
      </c>
      <c r="E100" s="27" t="s">
        <v>131</v>
      </c>
      <c r="F100" s="30">
        <f t="shared" si="60"/>
        <v>85</v>
      </c>
      <c r="G100" s="51">
        <f t="shared" si="61"/>
        <v>9.490179787209492E-2</v>
      </c>
      <c r="H100" s="51">
        <f t="shared" si="62"/>
        <v>0.16767780724956921</v>
      </c>
      <c r="I100" s="12">
        <v>8</v>
      </c>
      <c r="J100" s="12">
        <v>6</v>
      </c>
      <c r="K100" s="12">
        <v>0</v>
      </c>
      <c r="L100" s="12">
        <v>5</v>
      </c>
      <c r="M100" s="12">
        <v>0</v>
      </c>
      <c r="N100" s="12">
        <v>0</v>
      </c>
      <c r="O100" s="12">
        <v>0</v>
      </c>
      <c r="P100" s="12">
        <v>0</v>
      </c>
      <c r="Q100" s="50"/>
      <c r="R100" s="63">
        <v>0</v>
      </c>
      <c r="S100" s="4">
        <v>0</v>
      </c>
      <c r="T100" s="12">
        <v>1</v>
      </c>
      <c r="U100" s="12">
        <v>0</v>
      </c>
      <c r="V100" s="12">
        <v>5</v>
      </c>
      <c r="W100" s="4">
        <v>0</v>
      </c>
      <c r="X100" s="12">
        <v>15</v>
      </c>
      <c r="Y100" s="61">
        <f t="shared" si="63"/>
        <v>0</v>
      </c>
      <c r="Z100" s="51">
        <f t="shared" si="64"/>
        <v>0</v>
      </c>
      <c r="AA100" s="51">
        <f t="shared" si="65"/>
        <v>0.83333333333333337</v>
      </c>
      <c r="AB100" s="51">
        <f t="shared" si="66"/>
        <v>0.83333333333333337</v>
      </c>
      <c r="AC100" s="51">
        <f t="shared" si="67"/>
        <v>0</v>
      </c>
      <c r="AD100" s="51">
        <f t="shared" si="68"/>
        <v>0</v>
      </c>
      <c r="AE100" s="51">
        <f t="shared" si="69"/>
        <v>0</v>
      </c>
      <c r="AF100" s="51">
        <f t="shared" si="70"/>
        <v>0</v>
      </c>
      <c r="AG100" s="51">
        <f t="shared" si="71"/>
        <v>0</v>
      </c>
      <c r="AH100" s="51">
        <f t="shared" si="72"/>
        <v>0</v>
      </c>
      <c r="AI100" s="51">
        <f t="shared" si="73"/>
        <v>0</v>
      </c>
      <c r="AJ100" s="51">
        <f t="shared" si="74"/>
        <v>0</v>
      </c>
      <c r="AK100" s="51">
        <f t="shared" si="75"/>
        <v>0</v>
      </c>
      <c r="AL100" s="51">
        <f t="shared" si="76"/>
        <v>0</v>
      </c>
      <c r="AM100" s="51">
        <f t="shared" si="77"/>
        <v>0</v>
      </c>
      <c r="AN100" s="51">
        <f t="shared" si="78"/>
        <v>0</v>
      </c>
      <c r="AO100" s="51">
        <f t="shared" si="79"/>
        <v>0.16666666666666666</v>
      </c>
      <c r="AP100" s="51">
        <f t="shared" si="80"/>
        <v>0.13636363636363635</v>
      </c>
      <c r="AQ100" s="51">
        <f t="shared" si="81"/>
        <v>0</v>
      </c>
      <c r="AR100" s="51">
        <f t="shared" si="82"/>
        <v>0</v>
      </c>
      <c r="AS100" s="51">
        <f t="shared" si="83"/>
        <v>0.83333333333333337</v>
      </c>
      <c r="AT100" s="51">
        <f t="shared" si="84"/>
        <v>0.20833333333333334</v>
      </c>
      <c r="AU100" s="51">
        <f t="shared" si="85"/>
        <v>0</v>
      </c>
      <c r="AV100" s="51">
        <f t="shared" si="86"/>
        <v>0</v>
      </c>
      <c r="AW100" s="51">
        <f t="shared" si="87"/>
        <v>2.5</v>
      </c>
      <c r="AX100" s="51">
        <f t="shared" si="88"/>
        <v>5.5693069306930694E-2</v>
      </c>
    </row>
    <row r="101" spans="1:50" ht="51">
      <c r="A101" s="26" t="s">
        <v>188</v>
      </c>
      <c r="B101" s="27" t="s">
        <v>70</v>
      </c>
      <c r="C101" s="27" t="s">
        <v>6</v>
      </c>
      <c r="D101" s="27" t="s">
        <v>4</v>
      </c>
      <c r="E101" s="27" t="s">
        <v>71</v>
      </c>
      <c r="F101" s="28">
        <f t="shared" si="60"/>
        <v>86</v>
      </c>
      <c r="G101" s="47">
        <f t="shared" si="61"/>
        <v>9.0627790589709878E-2</v>
      </c>
      <c r="H101" s="47">
        <f t="shared" si="62"/>
        <v>0.16012625200669703</v>
      </c>
      <c r="I101" s="12">
        <v>17</v>
      </c>
      <c r="J101" s="12">
        <v>13</v>
      </c>
      <c r="K101" s="12">
        <v>2</v>
      </c>
      <c r="L101" s="12">
        <v>5</v>
      </c>
      <c r="M101" s="12">
        <v>2</v>
      </c>
      <c r="N101" s="12">
        <v>0</v>
      </c>
      <c r="O101" s="12">
        <v>0</v>
      </c>
      <c r="P101" s="12">
        <v>0</v>
      </c>
      <c r="Q101" s="48"/>
      <c r="R101" s="63">
        <v>0</v>
      </c>
      <c r="S101" s="4">
        <v>0</v>
      </c>
      <c r="T101" s="12">
        <v>3</v>
      </c>
      <c r="U101" s="12">
        <v>0</v>
      </c>
      <c r="V101" s="12">
        <v>2</v>
      </c>
      <c r="W101" s="4">
        <v>0</v>
      </c>
      <c r="X101" s="12">
        <v>8</v>
      </c>
      <c r="Y101" s="61">
        <f t="shared" si="63"/>
        <v>0.15384615384615385</v>
      </c>
      <c r="Z101" s="47">
        <f t="shared" si="64"/>
        <v>0.30769230769230771</v>
      </c>
      <c r="AA101" s="47">
        <f t="shared" si="65"/>
        <v>0.38461538461538464</v>
      </c>
      <c r="AB101" s="47">
        <f t="shared" si="66"/>
        <v>0.38461538461538464</v>
      </c>
      <c r="AC101" s="47">
        <f t="shared" si="67"/>
        <v>0.15384615384615385</v>
      </c>
      <c r="AD101" s="47">
        <f t="shared" si="68"/>
        <v>0.24487179487179489</v>
      </c>
      <c r="AE101" s="47">
        <f t="shared" si="69"/>
        <v>0</v>
      </c>
      <c r="AF101" s="47">
        <f t="shared" si="70"/>
        <v>0</v>
      </c>
      <c r="AG101" s="47">
        <f t="shared" si="71"/>
        <v>0</v>
      </c>
      <c r="AH101" s="47">
        <f t="shared" si="72"/>
        <v>0</v>
      </c>
      <c r="AI101" s="47">
        <f t="shared" si="73"/>
        <v>0</v>
      </c>
      <c r="AJ101" s="47">
        <f t="shared" si="74"/>
        <v>0</v>
      </c>
      <c r="AK101" s="47">
        <f t="shared" si="75"/>
        <v>0</v>
      </c>
      <c r="AL101" s="47">
        <f t="shared" si="76"/>
        <v>0</v>
      </c>
      <c r="AM101" s="47">
        <f t="shared" si="77"/>
        <v>0</v>
      </c>
      <c r="AN101" s="47">
        <f t="shared" si="78"/>
        <v>0</v>
      </c>
      <c r="AO101" s="47">
        <f t="shared" si="79"/>
        <v>0.23076923076923078</v>
      </c>
      <c r="AP101" s="47">
        <f t="shared" si="80"/>
        <v>0.1888111888111888</v>
      </c>
      <c r="AQ101" s="47">
        <f t="shared" si="81"/>
        <v>0</v>
      </c>
      <c r="AR101" s="47">
        <f t="shared" si="82"/>
        <v>0</v>
      </c>
      <c r="AS101" s="47">
        <f t="shared" si="83"/>
        <v>0.15384615384615385</v>
      </c>
      <c r="AT101" s="47">
        <f t="shared" si="84"/>
        <v>3.8461538461538464E-2</v>
      </c>
      <c r="AU101" s="47">
        <f t="shared" si="85"/>
        <v>0</v>
      </c>
      <c r="AV101" s="47">
        <f t="shared" si="86"/>
        <v>0</v>
      </c>
      <c r="AW101" s="47">
        <f t="shared" si="87"/>
        <v>0.61538461538461542</v>
      </c>
      <c r="AX101" s="47">
        <f t="shared" si="88"/>
        <v>1.370906321401371E-2</v>
      </c>
    </row>
    <row r="102" spans="1:50" ht="76.5">
      <c r="A102" s="26" t="s">
        <v>191</v>
      </c>
      <c r="B102" s="27" t="s">
        <v>236</v>
      </c>
      <c r="C102" s="27" t="s">
        <v>6</v>
      </c>
      <c r="D102" s="27"/>
      <c r="E102" s="27" t="s">
        <v>237</v>
      </c>
      <c r="F102" s="28">
        <f t="shared" si="60"/>
        <v>87</v>
      </c>
      <c r="G102" s="47">
        <f t="shared" si="61"/>
        <v>9.0403078769415404E-2</v>
      </c>
      <c r="H102" s="47">
        <f t="shared" si="62"/>
        <v>0.15972921858757447</v>
      </c>
      <c r="I102" s="12">
        <v>8</v>
      </c>
      <c r="J102" s="12">
        <v>7</v>
      </c>
      <c r="K102" s="12">
        <v>0</v>
      </c>
      <c r="L102" s="12">
        <v>5</v>
      </c>
      <c r="M102" s="12">
        <v>1</v>
      </c>
      <c r="N102" s="12">
        <v>0</v>
      </c>
      <c r="O102" s="12">
        <v>0</v>
      </c>
      <c r="P102" s="12">
        <v>0</v>
      </c>
      <c r="Q102" s="49"/>
      <c r="R102" s="63">
        <v>0</v>
      </c>
      <c r="S102" s="4">
        <v>0</v>
      </c>
      <c r="T102" s="12">
        <v>1</v>
      </c>
      <c r="U102" s="12">
        <v>0</v>
      </c>
      <c r="V102" s="12">
        <v>3</v>
      </c>
      <c r="W102" s="4">
        <v>0</v>
      </c>
      <c r="X102" s="12">
        <v>3</v>
      </c>
      <c r="Y102" s="61">
        <f t="shared" si="63"/>
        <v>0</v>
      </c>
      <c r="Z102" s="47">
        <f t="shared" si="64"/>
        <v>0</v>
      </c>
      <c r="AA102" s="47">
        <f t="shared" si="65"/>
        <v>0.7142857142857143</v>
      </c>
      <c r="AB102" s="47">
        <f t="shared" si="66"/>
        <v>0.7142857142857143</v>
      </c>
      <c r="AC102" s="47">
        <f t="shared" si="67"/>
        <v>0.14285714285714285</v>
      </c>
      <c r="AD102" s="47">
        <f t="shared" si="68"/>
        <v>0.22738095238095238</v>
      </c>
      <c r="AE102" s="47">
        <f t="shared" si="69"/>
        <v>0</v>
      </c>
      <c r="AF102" s="47">
        <f t="shared" si="70"/>
        <v>0</v>
      </c>
      <c r="AG102" s="47">
        <f t="shared" si="71"/>
        <v>0</v>
      </c>
      <c r="AH102" s="47">
        <f t="shared" si="72"/>
        <v>0</v>
      </c>
      <c r="AI102" s="47">
        <f t="shared" si="73"/>
        <v>0</v>
      </c>
      <c r="AJ102" s="47">
        <f t="shared" si="74"/>
        <v>0</v>
      </c>
      <c r="AK102" s="47">
        <f t="shared" si="75"/>
        <v>0</v>
      </c>
      <c r="AL102" s="47">
        <f t="shared" si="76"/>
        <v>0</v>
      </c>
      <c r="AM102" s="47">
        <f t="shared" si="77"/>
        <v>0</v>
      </c>
      <c r="AN102" s="47">
        <f t="shared" si="78"/>
        <v>0</v>
      </c>
      <c r="AO102" s="47">
        <f t="shared" si="79"/>
        <v>0.14285714285714285</v>
      </c>
      <c r="AP102" s="47">
        <f t="shared" si="80"/>
        <v>0.11688311688311687</v>
      </c>
      <c r="AQ102" s="47">
        <f t="shared" si="81"/>
        <v>0</v>
      </c>
      <c r="AR102" s="47">
        <f t="shared" si="82"/>
        <v>0</v>
      </c>
      <c r="AS102" s="47">
        <f t="shared" si="83"/>
        <v>0.42857142857142855</v>
      </c>
      <c r="AT102" s="47">
        <f t="shared" si="84"/>
        <v>0.10714285714285714</v>
      </c>
      <c r="AU102" s="47">
        <f t="shared" si="85"/>
        <v>0</v>
      </c>
      <c r="AV102" s="47">
        <f t="shared" si="86"/>
        <v>0</v>
      </c>
      <c r="AW102" s="47">
        <f t="shared" si="87"/>
        <v>0.42857142857142855</v>
      </c>
      <c r="AX102" s="47">
        <f t="shared" si="88"/>
        <v>9.5473833097595474E-3</v>
      </c>
    </row>
    <row r="103" spans="1:50" ht="63.75">
      <c r="A103" s="33" t="s">
        <v>199</v>
      </c>
      <c r="B103" s="34" t="s">
        <v>170</v>
      </c>
      <c r="C103" s="34" t="s">
        <v>6</v>
      </c>
      <c r="D103" s="34" t="s">
        <v>4</v>
      </c>
      <c r="E103" s="34" t="s">
        <v>171</v>
      </c>
      <c r="F103" s="28">
        <f t="shared" si="60"/>
        <v>88</v>
      </c>
      <c r="G103" s="47">
        <f t="shared" si="61"/>
        <v>8.9695261388909209E-2</v>
      </c>
      <c r="H103" s="47">
        <f t="shared" si="62"/>
        <v>0.15847860722975413</v>
      </c>
      <c r="I103" s="12">
        <v>14</v>
      </c>
      <c r="J103" s="12">
        <v>10</v>
      </c>
      <c r="K103" s="12">
        <v>0.25</v>
      </c>
      <c r="L103" s="12">
        <v>6.75</v>
      </c>
      <c r="M103" s="12">
        <v>0</v>
      </c>
      <c r="N103" s="12">
        <v>0</v>
      </c>
      <c r="O103" s="12">
        <v>0</v>
      </c>
      <c r="P103" s="12">
        <v>0</v>
      </c>
      <c r="Q103" s="48"/>
      <c r="R103" s="63">
        <v>0</v>
      </c>
      <c r="S103" s="4">
        <v>0</v>
      </c>
      <c r="T103" s="12">
        <v>3</v>
      </c>
      <c r="U103" s="12">
        <v>2</v>
      </c>
      <c r="V103" s="12">
        <v>4</v>
      </c>
      <c r="W103" s="4">
        <v>2</v>
      </c>
      <c r="X103" s="12">
        <v>15</v>
      </c>
      <c r="Y103" s="61">
        <f t="shared" si="63"/>
        <v>2.5000000000000001E-2</v>
      </c>
      <c r="Z103" s="47">
        <f t="shared" si="64"/>
        <v>0.05</v>
      </c>
      <c r="AA103" s="47">
        <f t="shared" si="65"/>
        <v>0.67500000000000004</v>
      </c>
      <c r="AB103" s="47">
        <f t="shared" si="66"/>
        <v>0.67500000000000004</v>
      </c>
      <c r="AC103" s="47">
        <f t="shared" si="67"/>
        <v>0</v>
      </c>
      <c r="AD103" s="47">
        <f t="shared" si="68"/>
        <v>0</v>
      </c>
      <c r="AE103" s="47">
        <f t="shared" si="69"/>
        <v>0</v>
      </c>
      <c r="AF103" s="47">
        <f t="shared" si="70"/>
        <v>0</v>
      </c>
      <c r="AG103" s="47">
        <f t="shared" si="71"/>
        <v>0</v>
      </c>
      <c r="AH103" s="47">
        <f t="shared" si="72"/>
        <v>0</v>
      </c>
      <c r="AI103" s="47">
        <f t="shared" si="73"/>
        <v>0</v>
      </c>
      <c r="AJ103" s="47">
        <f t="shared" si="74"/>
        <v>0</v>
      </c>
      <c r="AK103" s="47">
        <f t="shared" si="75"/>
        <v>0</v>
      </c>
      <c r="AL103" s="47">
        <f t="shared" si="76"/>
        <v>0</v>
      </c>
      <c r="AM103" s="47">
        <f t="shared" si="77"/>
        <v>0</v>
      </c>
      <c r="AN103" s="47">
        <f t="shared" si="78"/>
        <v>0</v>
      </c>
      <c r="AO103" s="47">
        <f t="shared" si="79"/>
        <v>0.3</v>
      </c>
      <c r="AP103" s="47">
        <f t="shared" si="80"/>
        <v>0.24545454545454543</v>
      </c>
      <c r="AQ103" s="47">
        <f t="shared" si="81"/>
        <v>0.2</v>
      </c>
      <c r="AR103" s="47">
        <f t="shared" si="82"/>
        <v>5.8823529411764712E-2</v>
      </c>
      <c r="AS103" s="47">
        <f t="shared" si="83"/>
        <v>0.4</v>
      </c>
      <c r="AT103" s="47">
        <f t="shared" si="84"/>
        <v>0.1</v>
      </c>
      <c r="AU103" s="47">
        <f t="shared" si="85"/>
        <v>0.2</v>
      </c>
      <c r="AV103" s="47">
        <f t="shared" si="86"/>
        <v>3.3444816053511709E-3</v>
      </c>
      <c r="AW103" s="47">
        <f t="shared" si="87"/>
        <v>1.5</v>
      </c>
      <c r="AX103" s="47">
        <f t="shared" si="88"/>
        <v>3.3415841584158418E-2</v>
      </c>
    </row>
    <row r="104" spans="1:50" ht="76.5">
      <c r="A104" s="26" t="s">
        <v>192</v>
      </c>
      <c r="B104" s="27" t="s">
        <v>99</v>
      </c>
      <c r="C104" s="27" t="s">
        <v>6</v>
      </c>
      <c r="D104" s="27" t="s">
        <v>4</v>
      </c>
      <c r="E104" s="27" t="s">
        <v>100</v>
      </c>
      <c r="F104" s="28">
        <f t="shared" si="60"/>
        <v>89</v>
      </c>
      <c r="G104" s="47">
        <f t="shared" si="61"/>
        <v>8.5926762437516985E-2</v>
      </c>
      <c r="H104" s="47">
        <f t="shared" si="62"/>
        <v>0.15182021239467006</v>
      </c>
      <c r="I104" s="12">
        <v>8</v>
      </c>
      <c r="J104" s="12">
        <v>7.25</v>
      </c>
      <c r="K104" s="12">
        <v>0</v>
      </c>
      <c r="L104" s="12">
        <v>5.25</v>
      </c>
      <c r="M104" s="12">
        <v>1</v>
      </c>
      <c r="N104" s="12">
        <v>0</v>
      </c>
      <c r="O104" s="12">
        <v>1</v>
      </c>
      <c r="P104" s="12">
        <v>0</v>
      </c>
      <c r="Q104" s="60"/>
      <c r="R104" s="63">
        <v>0</v>
      </c>
      <c r="S104" s="4">
        <v>0</v>
      </c>
      <c r="T104" s="12">
        <v>0</v>
      </c>
      <c r="U104" s="12">
        <v>0</v>
      </c>
      <c r="V104" s="12">
        <v>1</v>
      </c>
      <c r="W104" s="4">
        <v>0</v>
      </c>
      <c r="X104" s="12">
        <v>25</v>
      </c>
      <c r="Y104" s="61">
        <f t="shared" si="63"/>
        <v>0</v>
      </c>
      <c r="Z104" s="47">
        <f t="shared" si="64"/>
        <v>0</v>
      </c>
      <c r="AA104" s="47">
        <f t="shared" si="65"/>
        <v>0.72413793103448276</v>
      </c>
      <c r="AB104" s="47">
        <f t="shared" si="66"/>
        <v>0.72413793103448276</v>
      </c>
      <c r="AC104" s="47">
        <f t="shared" si="67"/>
        <v>0.13793103448275862</v>
      </c>
      <c r="AD104" s="47">
        <f t="shared" si="68"/>
        <v>0.21954022988505748</v>
      </c>
      <c r="AE104" s="47">
        <f t="shared" si="69"/>
        <v>0</v>
      </c>
      <c r="AF104" s="47">
        <f t="shared" si="70"/>
        <v>0</v>
      </c>
      <c r="AG104" s="47">
        <f t="shared" si="71"/>
        <v>0.13793103448275862</v>
      </c>
      <c r="AH104" s="47">
        <f t="shared" si="72"/>
        <v>6.2068965517241378E-2</v>
      </c>
      <c r="AI104" s="47">
        <f t="shared" si="73"/>
        <v>0</v>
      </c>
      <c r="AJ104" s="47">
        <f t="shared" si="74"/>
        <v>0</v>
      </c>
      <c r="AK104" s="47">
        <f t="shared" si="75"/>
        <v>0</v>
      </c>
      <c r="AL104" s="47">
        <f t="shared" si="76"/>
        <v>0</v>
      </c>
      <c r="AM104" s="47">
        <f t="shared" si="77"/>
        <v>0</v>
      </c>
      <c r="AN104" s="47">
        <f t="shared" si="78"/>
        <v>0</v>
      </c>
      <c r="AO104" s="47">
        <f t="shared" si="79"/>
        <v>0</v>
      </c>
      <c r="AP104" s="47">
        <f t="shared" si="80"/>
        <v>0</v>
      </c>
      <c r="AQ104" s="47">
        <f t="shared" si="81"/>
        <v>0</v>
      </c>
      <c r="AR104" s="47">
        <f t="shared" si="82"/>
        <v>0</v>
      </c>
      <c r="AS104" s="47">
        <f t="shared" si="83"/>
        <v>0.13793103448275862</v>
      </c>
      <c r="AT104" s="47">
        <f t="shared" si="84"/>
        <v>3.4482758620689655E-2</v>
      </c>
      <c r="AU104" s="47">
        <f t="shared" si="85"/>
        <v>0</v>
      </c>
      <c r="AV104" s="47">
        <f t="shared" si="86"/>
        <v>0</v>
      </c>
      <c r="AW104" s="47">
        <f t="shared" si="87"/>
        <v>3.4482758620689653</v>
      </c>
      <c r="AX104" s="47">
        <f t="shared" si="88"/>
        <v>7.6818026630249239E-2</v>
      </c>
    </row>
    <row r="105" spans="1:50" ht="89.25">
      <c r="A105" s="26" t="s">
        <v>191</v>
      </c>
      <c r="B105" s="27" t="s">
        <v>91</v>
      </c>
      <c r="C105" s="27" t="s">
        <v>6</v>
      </c>
      <c r="D105" s="27" t="s">
        <v>32</v>
      </c>
      <c r="E105" s="27" t="s">
        <v>92</v>
      </c>
      <c r="F105" s="28">
        <f t="shared" si="60"/>
        <v>90</v>
      </c>
      <c r="G105" s="47">
        <f t="shared" si="61"/>
        <v>8.5852867725426163E-2</v>
      </c>
      <c r="H105" s="47">
        <f t="shared" si="62"/>
        <v>0.15168965108214966</v>
      </c>
      <c r="I105" s="12">
        <v>9</v>
      </c>
      <c r="J105" s="12">
        <v>7.5</v>
      </c>
      <c r="K105" s="12">
        <v>0.5</v>
      </c>
      <c r="L105" s="12">
        <v>4</v>
      </c>
      <c r="M105" s="12">
        <v>1</v>
      </c>
      <c r="N105" s="12">
        <v>0</v>
      </c>
      <c r="O105" s="12">
        <v>0</v>
      </c>
      <c r="P105" s="12">
        <v>0</v>
      </c>
      <c r="Q105" s="49"/>
      <c r="R105" s="63">
        <v>600000</v>
      </c>
      <c r="S105" s="4">
        <v>0</v>
      </c>
      <c r="T105" s="12">
        <v>1</v>
      </c>
      <c r="U105" s="12">
        <v>0</v>
      </c>
      <c r="V105" s="12">
        <v>3</v>
      </c>
      <c r="W105" s="4">
        <v>0</v>
      </c>
      <c r="X105" s="12">
        <v>0</v>
      </c>
      <c r="Y105" s="61">
        <f t="shared" si="63"/>
        <v>6.6666666666666666E-2</v>
      </c>
      <c r="Z105" s="47">
        <f t="shared" si="64"/>
        <v>0.13333333333333333</v>
      </c>
      <c r="AA105" s="47">
        <f t="shared" si="65"/>
        <v>0.53333333333333333</v>
      </c>
      <c r="AB105" s="47">
        <f t="shared" si="66"/>
        <v>0.53333333333333333</v>
      </c>
      <c r="AC105" s="47">
        <f t="shared" si="67"/>
        <v>0.13333333333333333</v>
      </c>
      <c r="AD105" s="47">
        <f t="shared" si="68"/>
        <v>0.21222222222222223</v>
      </c>
      <c r="AE105" s="47">
        <f t="shared" si="69"/>
        <v>0</v>
      </c>
      <c r="AF105" s="47">
        <f t="shared" si="70"/>
        <v>0</v>
      </c>
      <c r="AG105" s="47">
        <f t="shared" si="71"/>
        <v>0</v>
      </c>
      <c r="AH105" s="47">
        <f t="shared" si="72"/>
        <v>0</v>
      </c>
      <c r="AI105" s="47">
        <f t="shared" si="73"/>
        <v>0</v>
      </c>
      <c r="AJ105" s="47">
        <f t="shared" si="74"/>
        <v>0</v>
      </c>
      <c r="AK105" s="47">
        <f t="shared" si="75"/>
        <v>80000</v>
      </c>
      <c r="AL105" s="47">
        <f t="shared" si="76"/>
        <v>2.8107482450741985E-2</v>
      </c>
      <c r="AM105" s="47">
        <f t="shared" si="77"/>
        <v>0</v>
      </c>
      <c r="AN105" s="47">
        <f t="shared" si="78"/>
        <v>0</v>
      </c>
      <c r="AO105" s="47">
        <f t="shared" si="79"/>
        <v>0.13333333333333333</v>
      </c>
      <c r="AP105" s="47">
        <f t="shared" si="80"/>
        <v>0.10909090909090909</v>
      </c>
      <c r="AQ105" s="47">
        <f t="shared" si="81"/>
        <v>0</v>
      </c>
      <c r="AR105" s="47">
        <f t="shared" si="82"/>
        <v>0</v>
      </c>
      <c r="AS105" s="47">
        <f t="shared" si="83"/>
        <v>0.4</v>
      </c>
      <c r="AT105" s="47">
        <f t="shared" si="84"/>
        <v>0.1</v>
      </c>
      <c r="AU105" s="47">
        <f t="shared" si="85"/>
        <v>0</v>
      </c>
      <c r="AV105" s="47">
        <f t="shared" si="86"/>
        <v>0</v>
      </c>
      <c r="AW105" s="47">
        <f t="shared" si="87"/>
        <v>0</v>
      </c>
      <c r="AX105" s="47">
        <f t="shared" si="88"/>
        <v>0</v>
      </c>
    </row>
    <row r="106" spans="1:50" ht="51">
      <c r="A106" s="33" t="s">
        <v>199</v>
      </c>
      <c r="B106" s="34" t="s">
        <v>168</v>
      </c>
      <c r="C106" s="34" t="s">
        <v>6</v>
      </c>
      <c r="D106" s="34" t="s">
        <v>4</v>
      </c>
      <c r="E106" s="34" t="s">
        <v>169</v>
      </c>
      <c r="F106" s="28">
        <f t="shared" si="60"/>
        <v>91</v>
      </c>
      <c r="G106" s="47">
        <f t="shared" si="61"/>
        <v>8.4069195205550035E-2</v>
      </c>
      <c r="H106" s="47">
        <f t="shared" si="62"/>
        <v>0.1485381586585052</v>
      </c>
      <c r="I106" s="12">
        <v>11</v>
      </c>
      <c r="J106" s="12">
        <v>9.75</v>
      </c>
      <c r="K106" s="12">
        <v>0</v>
      </c>
      <c r="L106" s="12">
        <v>5.2</v>
      </c>
      <c r="M106" s="12">
        <v>0</v>
      </c>
      <c r="N106" s="12">
        <v>0</v>
      </c>
      <c r="O106" s="12">
        <v>1</v>
      </c>
      <c r="P106" s="12">
        <v>15</v>
      </c>
      <c r="Q106" s="57"/>
      <c r="R106" s="63">
        <v>0</v>
      </c>
      <c r="S106" s="4">
        <v>0</v>
      </c>
      <c r="T106" s="12">
        <v>3</v>
      </c>
      <c r="U106" s="12">
        <v>0</v>
      </c>
      <c r="V106" s="12">
        <v>1</v>
      </c>
      <c r="W106" s="4">
        <v>0</v>
      </c>
      <c r="X106" s="12">
        <v>12</v>
      </c>
      <c r="Y106" s="61">
        <f t="shared" si="63"/>
        <v>0</v>
      </c>
      <c r="Z106" s="47">
        <f t="shared" si="64"/>
        <v>0</v>
      </c>
      <c r="AA106" s="47">
        <f t="shared" si="65"/>
        <v>0.53333333333333333</v>
      </c>
      <c r="AB106" s="47">
        <f t="shared" si="66"/>
        <v>0.53333333333333333</v>
      </c>
      <c r="AC106" s="47">
        <f t="shared" si="67"/>
        <v>0</v>
      </c>
      <c r="AD106" s="47">
        <f t="shared" si="68"/>
        <v>0</v>
      </c>
      <c r="AE106" s="47">
        <f t="shared" si="69"/>
        <v>0</v>
      </c>
      <c r="AF106" s="47">
        <f t="shared" si="70"/>
        <v>0</v>
      </c>
      <c r="AG106" s="47">
        <f t="shared" si="71"/>
        <v>0.10256410256410256</v>
      </c>
      <c r="AH106" s="47">
        <f t="shared" si="72"/>
        <v>4.6153846153846149E-2</v>
      </c>
      <c r="AI106" s="47">
        <f t="shared" si="73"/>
        <v>1.5384615384615385</v>
      </c>
      <c r="AJ106" s="47">
        <f t="shared" si="74"/>
        <v>0.20860495436766624</v>
      </c>
      <c r="AK106" s="47">
        <f t="shared" si="75"/>
        <v>0</v>
      </c>
      <c r="AL106" s="47">
        <f t="shared" si="76"/>
        <v>0</v>
      </c>
      <c r="AM106" s="47">
        <f t="shared" si="77"/>
        <v>0</v>
      </c>
      <c r="AN106" s="47">
        <f t="shared" si="78"/>
        <v>0</v>
      </c>
      <c r="AO106" s="47">
        <f t="shared" si="79"/>
        <v>0.30769230769230771</v>
      </c>
      <c r="AP106" s="47">
        <f t="shared" si="80"/>
        <v>0.25174825174825172</v>
      </c>
      <c r="AQ106" s="47">
        <f t="shared" si="81"/>
        <v>0</v>
      </c>
      <c r="AR106" s="47">
        <f t="shared" si="82"/>
        <v>0</v>
      </c>
      <c r="AS106" s="47">
        <f t="shared" si="83"/>
        <v>0.10256410256410256</v>
      </c>
      <c r="AT106" s="47">
        <f t="shared" si="84"/>
        <v>2.564102564102564E-2</v>
      </c>
      <c r="AU106" s="47">
        <f t="shared" si="85"/>
        <v>0</v>
      </c>
      <c r="AV106" s="47">
        <f t="shared" si="86"/>
        <v>0</v>
      </c>
      <c r="AW106" s="47">
        <f t="shared" si="87"/>
        <v>1.2307692307692308</v>
      </c>
      <c r="AX106" s="47">
        <f t="shared" si="88"/>
        <v>2.741812642802742E-2</v>
      </c>
    </row>
    <row r="107" spans="1:50" ht="76.5">
      <c r="A107" s="26" t="s">
        <v>197</v>
      </c>
      <c r="B107" s="27" t="s">
        <v>273</v>
      </c>
      <c r="C107" s="27" t="s">
        <v>6</v>
      </c>
      <c r="D107" s="27" t="s">
        <v>4</v>
      </c>
      <c r="E107" s="27" t="s">
        <v>9</v>
      </c>
      <c r="F107" s="28">
        <f t="shared" si="60"/>
        <v>92</v>
      </c>
      <c r="G107" s="47">
        <f t="shared" si="61"/>
        <v>7.3115141869275507E-2</v>
      </c>
      <c r="H107" s="47">
        <f t="shared" si="62"/>
        <v>0.12918392422770078</v>
      </c>
      <c r="I107" s="12">
        <v>7</v>
      </c>
      <c r="J107" s="12">
        <v>4.25</v>
      </c>
      <c r="K107" s="12">
        <v>0</v>
      </c>
      <c r="L107" s="12">
        <v>0.5</v>
      </c>
      <c r="M107" s="12">
        <v>0</v>
      </c>
      <c r="N107" s="12">
        <v>0</v>
      </c>
      <c r="O107" s="12">
        <v>0</v>
      </c>
      <c r="P107" s="12">
        <v>7</v>
      </c>
      <c r="Q107" s="48"/>
      <c r="R107" s="4">
        <v>0</v>
      </c>
      <c r="S107" s="4">
        <v>0</v>
      </c>
      <c r="T107" s="12">
        <v>1</v>
      </c>
      <c r="U107" s="4">
        <v>0</v>
      </c>
      <c r="V107" s="4">
        <v>7</v>
      </c>
      <c r="W107" s="4">
        <v>0</v>
      </c>
      <c r="X107" s="4">
        <v>1</v>
      </c>
      <c r="Y107" s="61">
        <f t="shared" si="63"/>
        <v>0</v>
      </c>
      <c r="Z107" s="47">
        <f t="shared" si="64"/>
        <v>0</v>
      </c>
      <c r="AA107" s="47">
        <f t="shared" si="65"/>
        <v>0.11764705882352941</v>
      </c>
      <c r="AB107" s="47">
        <f t="shared" si="66"/>
        <v>0.11764705882352941</v>
      </c>
      <c r="AC107" s="47">
        <f t="shared" si="67"/>
        <v>0</v>
      </c>
      <c r="AD107" s="47">
        <f t="shared" si="68"/>
        <v>0</v>
      </c>
      <c r="AE107" s="47">
        <f t="shared" si="69"/>
        <v>0</v>
      </c>
      <c r="AF107" s="47">
        <f t="shared" si="70"/>
        <v>0</v>
      </c>
      <c r="AG107" s="47">
        <f t="shared" si="71"/>
        <v>0</v>
      </c>
      <c r="AH107" s="47">
        <f t="shared" si="72"/>
        <v>0</v>
      </c>
      <c r="AI107" s="47">
        <f t="shared" si="73"/>
        <v>1.6470588235294117</v>
      </c>
      <c r="AJ107" s="47">
        <f t="shared" si="74"/>
        <v>0.22333000997008973</v>
      </c>
      <c r="AK107" s="47">
        <f t="shared" si="75"/>
        <v>0</v>
      </c>
      <c r="AL107" s="47">
        <f t="shared" si="76"/>
        <v>0</v>
      </c>
      <c r="AM107" s="47">
        <f t="shared" si="77"/>
        <v>0</v>
      </c>
      <c r="AN107" s="47">
        <f t="shared" si="78"/>
        <v>0</v>
      </c>
      <c r="AO107" s="47">
        <f t="shared" si="79"/>
        <v>0.23529411764705882</v>
      </c>
      <c r="AP107" s="47">
        <f t="shared" si="80"/>
        <v>0.19251336898395721</v>
      </c>
      <c r="AQ107" s="47">
        <f t="shared" si="81"/>
        <v>0</v>
      </c>
      <c r="AR107" s="47">
        <f t="shared" si="82"/>
        <v>0</v>
      </c>
      <c r="AS107" s="47">
        <f t="shared" si="83"/>
        <v>1.6470588235294117</v>
      </c>
      <c r="AT107" s="47">
        <f t="shared" si="84"/>
        <v>0.41176470588235292</v>
      </c>
      <c r="AU107" s="47">
        <f t="shared" si="85"/>
        <v>0</v>
      </c>
      <c r="AV107" s="47">
        <f t="shared" si="86"/>
        <v>0</v>
      </c>
      <c r="AW107" s="47">
        <f t="shared" si="87"/>
        <v>0.23529411764705882</v>
      </c>
      <c r="AX107" s="47">
        <f t="shared" si="88"/>
        <v>5.2417006406523005E-3</v>
      </c>
    </row>
    <row r="108" spans="1:50" ht="63.75">
      <c r="A108" s="26" t="s">
        <v>191</v>
      </c>
      <c r="B108" s="27" t="s">
        <v>83</v>
      </c>
      <c r="C108" s="27" t="s">
        <v>6</v>
      </c>
      <c r="D108" s="27" t="s">
        <v>4</v>
      </c>
      <c r="E108" s="27" t="s">
        <v>84</v>
      </c>
      <c r="F108" s="28">
        <f t="shared" si="60"/>
        <v>93</v>
      </c>
      <c r="G108" s="47">
        <f t="shared" si="61"/>
        <v>5.5050230017042116E-2</v>
      </c>
      <c r="H108" s="47">
        <f t="shared" si="62"/>
        <v>9.7265827042421579E-2</v>
      </c>
      <c r="I108" s="12">
        <v>12</v>
      </c>
      <c r="J108" s="12">
        <v>12</v>
      </c>
      <c r="K108" s="12">
        <v>0</v>
      </c>
      <c r="L108" s="12">
        <v>8.5</v>
      </c>
      <c r="M108" s="12">
        <v>0</v>
      </c>
      <c r="N108" s="12">
        <v>0</v>
      </c>
      <c r="O108" s="12">
        <v>0</v>
      </c>
      <c r="P108" s="12">
        <v>0</v>
      </c>
      <c r="Q108" s="49"/>
      <c r="R108" s="63">
        <v>250000</v>
      </c>
      <c r="S108" s="63">
        <v>0</v>
      </c>
      <c r="T108" s="63">
        <v>0</v>
      </c>
      <c r="U108" s="63">
        <v>0</v>
      </c>
      <c r="V108" s="63">
        <v>0</v>
      </c>
      <c r="W108" s="63">
        <v>0</v>
      </c>
      <c r="X108" s="63">
        <v>0</v>
      </c>
      <c r="Y108" s="61">
        <f t="shared" si="63"/>
        <v>0</v>
      </c>
      <c r="Z108" s="47">
        <f t="shared" si="64"/>
        <v>0</v>
      </c>
      <c r="AA108" s="47">
        <f t="shared" si="65"/>
        <v>0.70833333333333337</v>
      </c>
      <c r="AB108" s="47">
        <f t="shared" si="66"/>
        <v>0.70833333333333337</v>
      </c>
      <c r="AC108" s="47">
        <f t="shared" si="67"/>
        <v>0</v>
      </c>
      <c r="AD108" s="47">
        <f t="shared" si="68"/>
        <v>0</v>
      </c>
      <c r="AE108" s="47">
        <f t="shared" si="69"/>
        <v>0</v>
      </c>
      <c r="AF108" s="47">
        <f t="shared" si="70"/>
        <v>0</v>
      </c>
      <c r="AG108" s="47">
        <f t="shared" si="71"/>
        <v>0</v>
      </c>
      <c r="AH108" s="47">
        <f t="shared" si="72"/>
        <v>0</v>
      </c>
      <c r="AI108" s="47">
        <f t="shared" si="73"/>
        <v>0</v>
      </c>
      <c r="AJ108" s="47">
        <f t="shared" si="74"/>
        <v>0</v>
      </c>
      <c r="AK108" s="47">
        <f t="shared" si="75"/>
        <v>20833.333333333332</v>
      </c>
      <c r="AL108" s="47">
        <f t="shared" si="76"/>
        <v>7.3196568882140586E-3</v>
      </c>
      <c r="AM108" s="47">
        <f t="shared" si="77"/>
        <v>0</v>
      </c>
      <c r="AN108" s="47">
        <f t="shared" si="78"/>
        <v>0</v>
      </c>
      <c r="AO108" s="47">
        <f t="shared" si="79"/>
        <v>0</v>
      </c>
      <c r="AP108" s="47">
        <f t="shared" si="80"/>
        <v>0</v>
      </c>
      <c r="AQ108" s="47">
        <f t="shared" si="81"/>
        <v>0</v>
      </c>
      <c r="AR108" s="47">
        <f t="shared" si="82"/>
        <v>0</v>
      </c>
      <c r="AS108" s="47">
        <f t="shared" si="83"/>
        <v>0</v>
      </c>
      <c r="AT108" s="47">
        <f t="shared" si="84"/>
        <v>0</v>
      </c>
      <c r="AU108" s="47">
        <f t="shared" si="85"/>
        <v>0</v>
      </c>
      <c r="AV108" s="47">
        <f t="shared" si="86"/>
        <v>0</v>
      </c>
      <c r="AW108" s="47">
        <f t="shared" si="87"/>
        <v>0</v>
      </c>
      <c r="AX108" s="47">
        <f t="shared" si="88"/>
        <v>0</v>
      </c>
    </row>
    <row r="109" spans="1:50" ht="63.75">
      <c r="A109" s="26" t="s">
        <v>191</v>
      </c>
      <c r="B109" s="27" t="s">
        <v>89</v>
      </c>
      <c r="C109" s="27" t="s">
        <v>6</v>
      </c>
      <c r="D109" s="27" t="s">
        <v>4</v>
      </c>
      <c r="E109" s="27" t="s">
        <v>90</v>
      </c>
      <c r="F109" s="28">
        <f t="shared" si="60"/>
        <v>94</v>
      </c>
      <c r="G109" s="47">
        <f t="shared" si="61"/>
        <v>5.128205128205128E-2</v>
      </c>
      <c r="H109" s="47">
        <f t="shared" si="62"/>
        <v>9.0607997983595021E-2</v>
      </c>
      <c r="I109" s="12">
        <v>10</v>
      </c>
      <c r="J109" s="12">
        <v>8.25</v>
      </c>
      <c r="K109" s="12">
        <v>0</v>
      </c>
      <c r="L109" s="12">
        <v>5.5</v>
      </c>
      <c r="M109" s="12">
        <v>0</v>
      </c>
      <c r="N109" s="12">
        <v>0</v>
      </c>
      <c r="O109" s="12">
        <v>0</v>
      </c>
      <c r="P109" s="12">
        <v>0</v>
      </c>
      <c r="Q109" s="49"/>
      <c r="R109" s="63">
        <v>0</v>
      </c>
      <c r="S109" s="63">
        <v>0</v>
      </c>
      <c r="T109" s="63">
        <v>0</v>
      </c>
      <c r="U109" s="63">
        <v>0</v>
      </c>
      <c r="V109" s="63">
        <v>0</v>
      </c>
      <c r="W109" s="63">
        <v>0</v>
      </c>
      <c r="X109" s="63">
        <v>0</v>
      </c>
      <c r="Y109" s="61">
        <f t="shared" si="63"/>
        <v>0</v>
      </c>
      <c r="Z109" s="47">
        <f t="shared" si="64"/>
        <v>0</v>
      </c>
      <c r="AA109" s="47">
        <f t="shared" si="65"/>
        <v>0.66666666666666663</v>
      </c>
      <c r="AB109" s="47">
        <f t="shared" si="66"/>
        <v>0.66666666666666663</v>
      </c>
      <c r="AC109" s="47">
        <f t="shared" si="67"/>
        <v>0</v>
      </c>
      <c r="AD109" s="47">
        <f t="shared" si="68"/>
        <v>0</v>
      </c>
      <c r="AE109" s="47">
        <f t="shared" si="69"/>
        <v>0</v>
      </c>
      <c r="AF109" s="47">
        <f t="shared" si="70"/>
        <v>0</v>
      </c>
      <c r="AG109" s="47">
        <f t="shared" si="71"/>
        <v>0</v>
      </c>
      <c r="AH109" s="47">
        <f t="shared" si="72"/>
        <v>0</v>
      </c>
      <c r="AI109" s="47">
        <f t="shared" si="73"/>
        <v>0</v>
      </c>
      <c r="AJ109" s="47">
        <f t="shared" si="74"/>
        <v>0</v>
      </c>
      <c r="AK109" s="47">
        <f t="shared" si="75"/>
        <v>0</v>
      </c>
      <c r="AL109" s="47">
        <f t="shared" si="76"/>
        <v>0</v>
      </c>
      <c r="AM109" s="47">
        <f t="shared" si="77"/>
        <v>0</v>
      </c>
      <c r="AN109" s="47">
        <f t="shared" si="78"/>
        <v>0</v>
      </c>
      <c r="AO109" s="47">
        <f t="shared" si="79"/>
        <v>0</v>
      </c>
      <c r="AP109" s="47">
        <f t="shared" si="80"/>
        <v>0</v>
      </c>
      <c r="AQ109" s="47">
        <f t="shared" si="81"/>
        <v>0</v>
      </c>
      <c r="AR109" s="47">
        <f t="shared" si="82"/>
        <v>0</v>
      </c>
      <c r="AS109" s="47">
        <f t="shared" si="83"/>
        <v>0</v>
      </c>
      <c r="AT109" s="47">
        <f t="shared" si="84"/>
        <v>0</v>
      </c>
      <c r="AU109" s="47">
        <f t="shared" si="85"/>
        <v>0</v>
      </c>
      <c r="AV109" s="47">
        <f t="shared" si="86"/>
        <v>0</v>
      </c>
      <c r="AW109" s="47">
        <f t="shared" si="87"/>
        <v>0</v>
      </c>
      <c r="AX109" s="47">
        <f t="shared" si="88"/>
        <v>0</v>
      </c>
    </row>
    <row r="110" spans="1:50" ht="76.5">
      <c r="A110" s="26" t="s">
        <v>188</v>
      </c>
      <c r="B110" s="27" t="s">
        <v>62</v>
      </c>
      <c r="C110" s="27" t="s">
        <v>6</v>
      </c>
      <c r="D110" s="27" t="s">
        <v>4</v>
      </c>
      <c r="E110" s="27" t="s">
        <v>63</v>
      </c>
      <c r="F110" s="28">
        <f t="shared" si="60"/>
        <v>95</v>
      </c>
      <c r="G110" s="47">
        <f t="shared" si="61"/>
        <v>4.8263072664748982E-2</v>
      </c>
      <c r="H110" s="47">
        <f t="shared" si="62"/>
        <v>8.5273897618448682E-2</v>
      </c>
      <c r="I110" s="12">
        <v>11</v>
      </c>
      <c r="J110" s="12">
        <v>9.5</v>
      </c>
      <c r="K110" s="12">
        <v>0</v>
      </c>
      <c r="L110" s="12">
        <v>2.25</v>
      </c>
      <c r="M110" s="12">
        <v>1.25</v>
      </c>
      <c r="N110" s="12">
        <v>0</v>
      </c>
      <c r="O110" s="12">
        <v>0</v>
      </c>
      <c r="P110" s="12">
        <v>0</v>
      </c>
      <c r="Q110" s="28"/>
      <c r="R110" s="63">
        <v>4771261</v>
      </c>
      <c r="S110" s="4">
        <v>0</v>
      </c>
      <c r="T110" s="12">
        <v>0</v>
      </c>
      <c r="U110" s="12">
        <v>0</v>
      </c>
      <c r="V110" s="12"/>
      <c r="W110" s="4">
        <v>0</v>
      </c>
      <c r="X110" s="12">
        <v>2</v>
      </c>
      <c r="Y110" s="61">
        <f t="shared" si="63"/>
        <v>0</v>
      </c>
      <c r="Z110" s="47">
        <f t="shared" si="64"/>
        <v>0</v>
      </c>
      <c r="AA110" s="47">
        <f t="shared" si="65"/>
        <v>0.23684210526315788</v>
      </c>
      <c r="AB110" s="47">
        <f t="shared" si="66"/>
        <v>0.23684210526315788</v>
      </c>
      <c r="AC110" s="47">
        <f t="shared" si="67"/>
        <v>0.13157894736842105</v>
      </c>
      <c r="AD110" s="47">
        <f t="shared" si="68"/>
        <v>0.20942982456140349</v>
      </c>
      <c r="AE110" s="47">
        <f t="shared" si="69"/>
        <v>0</v>
      </c>
      <c r="AF110" s="47">
        <f t="shared" si="70"/>
        <v>0</v>
      </c>
      <c r="AG110" s="47">
        <f t="shared" si="71"/>
        <v>0</v>
      </c>
      <c r="AH110" s="47">
        <f t="shared" si="72"/>
        <v>0</v>
      </c>
      <c r="AI110" s="47">
        <f t="shared" si="73"/>
        <v>0</v>
      </c>
      <c r="AJ110" s="47">
        <f t="shared" si="74"/>
        <v>0</v>
      </c>
      <c r="AK110" s="47">
        <f t="shared" si="75"/>
        <v>502238</v>
      </c>
      <c r="AL110" s="47">
        <f t="shared" si="76"/>
        <v>0.17645807213869694</v>
      </c>
      <c r="AM110" s="47">
        <f t="shared" si="77"/>
        <v>0</v>
      </c>
      <c r="AN110" s="47">
        <f t="shared" si="78"/>
        <v>0</v>
      </c>
      <c r="AO110" s="47">
        <f t="shared" si="79"/>
        <v>0</v>
      </c>
      <c r="AP110" s="47">
        <f t="shared" si="80"/>
        <v>0</v>
      </c>
      <c r="AQ110" s="47">
        <f t="shared" si="81"/>
        <v>0</v>
      </c>
      <c r="AR110" s="47">
        <f t="shared" si="82"/>
        <v>0</v>
      </c>
      <c r="AS110" s="47">
        <f t="shared" si="83"/>
        <v>0</v>
      </c>
      <c r="AT110" s="47">
        <f t="shared" si="84"/>
        <v>0</v>
      </c>
      <c r="AU110" s="47">
        <f t="shared" si="85"/>
        <v>0</v>
      </c>
      <c r="AV110" s="47">
        <f t="shared" si="86"/>
        <v>0</v>
      </c>
      <c r="AW110" s="47">
        <f t="shared" si="87"/>
        <v>0.21052631578947367</v>
      </c>
      <c r="AX110" s="47">
        <f t="shared" si="88"/>
        <v>4.6899426784783741E-3</v>
      </c>
    </row>
    <row r="111" spans="1:50" ht="63.75">
      <c r="A111" s="26" t="s">
        <v>193</v>
      </c>
      <c r="B111" s="27" t="s">
        <v>103</v>
      </c>
      <c r="C111" s="27" t="s">
        <v>6</v>
      </c>
      <c r="D111" s="27" t="s">
        <v>4</v>
      </c>
      <c r="E111" s="27" t="s">
        <v>104</v>
      </c>
      <c r="F111" s="28">
        <f t="shared" si="60"/>
        <v>96</v>
      </c>
      <c r="G111" s="47">
        <f t="shared" si="61"/>
        <v>4.0905040905040907E-2</v>
      </c>
      <c r="H111" s="47">
        <f t="shared" si="62"/>
        <v>7.227331534493496E-2</v>
      </c>
      <c r="I111" s="12">
        <v>14</v>
      </c>
      <c r="J111" s="12">
        <v>12.95</v>
      </c>
      <c r="K111" s="12">
        <v>0</v>
      </c>
      <c r="L111" s="12">
        <v>5</v>
      </c>
      <c r="M111" s="12">
        <v>0</v>
      </c>
      <c r="N111" s="12">
        <v>0</v>
      </c>
      <c r="O111" s="12">
        <v>0</v>
      </c>
      <c r="P111" s="12">
        <v>0</v>
      </c>
      <c r="Q111" s="48"/>
      <c r="R111" s="63">
        <v>0</v>
      </c>
      <c r="S111" s="63">
        <v>0</v>
      </c>
      <c r="T111" s="63">
        <v>2</v>
      </c>
      <c r="U111" s="63">
        <v>0</v>
      </c>
      <c r="V111" s="63">
        <v>1</v>
      </c>
      <c r="W111" s="63">
        <v>0</v>
      </c>
      <c r="X111" s="63">
        <v>0</v>
      </c>
      <c r="Y111" s="61">
        <f t="shared" si="63"/>
        <v>0</v>
      </c>
      <c r="Z111" s="47">
        <f t="shared" si="64"/>
        <v>0</v>
      </c>
      <c r="AA111" s="47">
        <f t="shared" si="65"/>
        <v>0.38610038610038611</v>
      </c>
      <c r="AB111" s="47">
        <f t="shared" si="66"/>
        <v>0.38610038610038611</v>
      </c>
      <c r="AC111" s="47">
        <f t="shared" si="67"/>
        <v>0</v>
      </c>
      <c r="AD111" s="47">
        <f t="shared" si="68"/>
        <v>0</v>
      </c>
      <c r="AE111" s="47">
        <f t="shared" si="69"/>
        <v>0</v>
      </c>
      <c r="AF111" s="47">
        <f t="shared" si="70"/>
        <v>0</v>
      </c>
      <c r="AG111" s="47">
        <f t="shared" si="71"/>
        <v>0</v>
      </c>
      <c r="AH111" s="47">
        <f t="shared" si="72"/>
        <v>0</v>
      </c>
      <c r="AI111" s="47">
        <f t="shared" si="73"/>
        <v>0</v>
      </c>
      <c r="AJ111" s="47">
        <f t="shared" si="74"/>
        <v>0</v>
      </c>
      <c r="AK111" s="47">
        <f t="shared" si="75"/>
        <v>0</v>
      </c>
      <c r="AL111" s="47">
        <f t="shared" si="76"/>
        <v>0</v>
      </c>
      <c r="AM111" s="47">
        <f t="shared" si="77"/>
        <v>0</v>
      </c>
      <c r="AN111" s="47">
        <f t="shared" si="78"/>
        <v>0</v>
      </c>
      <c r="AO111" s="47">
        <f t="shared" si="79"/>
        <v>0.15444015444015444</v>
      </c>
      <c r="AP111" s="47">
        <f t="shared" si="80"/>
        <v>0.12636012636012633</v>
      </c>
      <c r="AQ111" s="47">
        <f t="shared" si="81"/>
        <v>0</v>
      </c>
      <c r="AR111" s="47">
        <f t="shared" si="82"/>
        <v>0</v>
      </c>
      <c r="AS111" s="47">
        <f t="shared" si="83"/>
        <v>7.7220077220077218E-2</v>
      </c>
      <c r="AT111" s="47">
        <f t="shared" si="84"/>
        <v>1.9305019305019305E-2</v>
      </c>
      <c r="AU111" s="47">
        <f t="shared" si="85"/>
        <v>0</v>
      </c>
      <c r="AV111" s="47">
        <f t="shared" si="86"/>
        <v>0</v>
      </c>
      <c r="AW111" s="47">
        <f t="shared" si="87"/>
        <v>0</v>
      </c>
      <c r="AX111" s="47">
        <f t="shared" si="88"/>
        <v>0</v>
      </c>
    </row>
    <row r="112" spans="1:50" ht="51">
      <c r="A112" s="33" t="s">
        <v>199</v>
      </c>
      <c r="B112" s="34" t="s">
        <v>180</v>
      </c>
      <c r="C112" s="34" t="s">
        <v>6</v>
      </c>
      <c r="D112" s="34" t="s">
        <v>4</v>
      </c>
      <c r="E112" s="34" t="s">
        <v>181</v>
      </c>
      <c r="F112" s="28">
        <f t="shared" si="60"/>
        <v>97</v>
      </c>
      <c r="G112" s="47">
        <f t="shared" si="61"/>
        <v>3.737988437714488E-2</v>
      </c>
      <c r="H112" s="47">
        <f t="shared" ref="H112" si="89">G112/MAX($G$16:$G$112)</f>
        <v>6.6044871521291487E-2</v>
      </c>
      <c r="I112" s="12">
        <v>9</v>
      </c>
      <c r="J112" s="12">
        <v>5.5</v>
      </c>
      <c r="K112" s="12">
        <v>0</v>
      </c>
      <c r="L112" s="12">
        <f>J112*33.3%</f>
        <v>1.8314999999999997</v>
      </c>
      <c r="M112" s="12">
        <v>0</v>
      </c>
      <c r="N112" s="12">
        <v>0</v>
      </c>
      <c r="O112" s="12">
        <v>0</v>
      </c>
      <c r="P112" s="12">
        <v>0</v>
      </c>
      <c r="Q112" s="56"/>
      <c r="R112" s="63">
        <v>2000</v>
      </c>
      <c r="S112" s="63">
        <v>0</v>
      </c>
      <c r="T112" s="63">
        <v>1</v>
      </c>
      <c r="U112" s="63">
        <v>0</v>
      </c>
      <c r="V112" s="63">
        <v>0</v>
      </c>
      <c r="W112" s="63">
        <v>0</v>
      </c>
      <c r="X112" s="63">
        <v>1</v>
      </c>
      <c r="Y112" s="61">
        <f t="shared" si="63"/>
        <v>0</v>
      </c>
      <c r="Z112" s="47">
        <f t="shared" ref="Z112" si="90">IFERROR(Y112/$Y$13,0)</f>
        <v>0</v>
      </c>
      <c r="AA112" s="47">
        <f t="shared" si="65"/>
        <v>0.33299999999999996</v>
      </c>
      <c r="AB112" s="47">
        <f t="shared" ref="AB112" si="91">IFERROR(AA112/$AA$13,0)</f>
        <v>0.33299999999999996</v>
      </c>
      <c r="AC112" s="47">
        <f t="shared" si="67"/>
        <v>0</v>
      </c>
      <c r="AD112" s="47">
        <f t="shared" ref="AD112" si="92">IFERROR(AC112/$AC$13,0)</f>
        <v>0</v>
      </c>
      <c r="AE112" s="47">
        <f t="shared" si="69"/>
        <v>0</v>
      </c>
      <c r="AF112" s="47">
        <f t="shared" ref="AF112" si="93">AE112/$AE$13</f>
        <v>0</v>
      </c>
      <c r="AG112" s="47">
        <f t="shared" si="71"/>
        <v>0</v>
      </c>
      <c r="AH112" s="47">
        <f t="shared" ref="AH112" si="94">IFERROR(AG112/$AG$13,0)</f>
        <v>0</v>
      </c>
      <c r="AI112" s="47">
        <f t="shared" si="73"/>
        <v>0</v>
      </c>
      <c r="AJ112" s="47">
        <f t="shared" ref="AJ112" si="95">IFERROR(AI112/$AI$13,0)</f>
        <v>0</v>
      </c>
      <c r="AK112" s="47">
        <f t="shared" si="75"/>
        <v>363.63636363636363</v>
      </c>
      <c r="AL112" s="47">
        <f t="shared" ref="AL112" si="96">IFERROR(AK112/$AK$13,0)</f>
        <v>1.2776128386700903E-4</v>
      </c>
      <c r="AM112" s="47">
        <f t="shared" si="77"/>
        <v>0</v>
      </c>
      <c r="AN112" s="47">
        <f t="shared" ref="AN112" si="97">IFERROR(AM112/$AM$13,0)</f>
        <v>0</v>
      </c>
      <c r="AO112" s="47">
        <f t="shared" si="79"/>
        <v>0.18181818181818182</v>
      </c>
      <c r="AP112" s="47">
        <f t="shared" ref="AP112" si="98">IFERROR(AO112/$AO$13,0)</f>
        <v>0.1487603305785124</v>
      </c>
      <c r="AQ112" s="47">
        <f t="shared" si="81"/>
        <v>0</v>
      </c>
      <c r="AR112" s="47">
        <f t="shared" ref="AR112" si="99">IFERROR(AQ112/$AQ$13,0)</f>
        <v>0</v>
      </c>
      <c r="AS112" s="47">
        <f t="shared" si="83"/>
        <v>0</v>
      </c>
      <c r="AT112" s="47">
        <f t="shared" ref="AT112" si="100">IFERROR(AS112/$AS$13,0)</f>
        <v>0</v>
      </c>
      <c r="AU112" s="47">
        <f t="shared" si="85"/>
        <v>0</v>
      </c>
      <c r="AV112" s="47">
        <f t="shared" ref="AV112" si="101">IFERROR(AU112/$AU$13,0)</f>
        <v>0</v>
      </c>
      <c r="AW112" s="47">
        <f t="shared" si="87"/>
        <v>0.18181818181818182</v>
      </c>
      <c r="AX112" s="47">
        <f t="shared" ref="AX112" si="102">IFERROR(AW112/$AW$13,0)</f>
        <v>4.0504050405040506E-3</v>
      </c>
    </row>
    <row r="114" spans="7:7">
      <c r="G114" s="29"/>
    </row>
    <row r="130" spans="5:5">
      <c r="E130" s="29"/>
    </row>
    <row r="131" spans="5:5">
      <c r="E131" s="29"/>
    </row>
    <row r="132" spans="5:5">
      <c r="E132" s="29"/>
    </row>
    <row r="133" spans="5:5">
      <c r="E133" s="29"/>
    </row>
    <row r="134" spans="5:5">
      <c r="E134" s="29"/>
    </row>
    <row r="135" spans="5:5">
      <c r="E135" s="29"/>
    </row>
    <row r="136" spans="5:5">
      <c r="E136" s="29"/>
    </row>
  </sheetData>
  <protectedRanges>
    <protectedRange sqref="Q46" name="Диапазон1_5_3"/>
    <protectedRange sqref="Q60" name="Диапазон1_12"/>
    <protectedRange sqref="Q62" name="Диапазон1_13"/>
    <protectedRange sqref="Q59" name="Диапазон1_14"/>
    <protectedRange sqref="Q99" name="Диапазон1_26"/>
    <protectedRange sqref="I100:P100" name="Диапазон1_2"/>
    <protectedRange sqref="R100:X100" name="Диапазон1_3"/>
    <protectedRange sqref="I86:P86" name="Диапазон1_10"/>
    <protectedRange sqref="S86:X86" name="Диапазон1_11"/>
    <protectedRange sqref="R86" name="Диапазон1_1_2"/>
    <protectedRange sqref="I108:P108" name="Диапазон1_19"/>
    <protectedRange sqref="R108:X108" name="Диапазон1_20"/>
    <protectedRange sqref="I83:P83" name="Диапазон1_22"/>
    <protectedRange sqref="R83:X83" name="Диапазон1_23"/>
    <protectedRange sqref="I27:P27" name="Диапазон1_28"/>
    <protectedRange sqref="R27:X27" name="Диапазон1_29"/>
    <protectedRange sqref="R55:X55 I55:P55" name="Диапазон1_31"/>
    <protectedRange sqref="R75:X75" name="Диапазон1_32"/>
    <protectedRange sqref="R112:X112 I112:P112" name="Диапазон1_36"/>
    <protectedRange sqref="I53:P53" name="Диапазон1_37"/>
    <protectedRange sqref="R53:X53" name="Диапазон1_38"/>
    <protectedRange sqref="I58:P58" name="Диапазон1_39"/>
    <protectedRange sqref="R58:X58" name="Диапазон1_40"/>
    <protectedRange sqref="I52:P52" name="Диапазон1_43"/>
    <protectedRange sqref="R52:X52" name="Диапазон1_44"/>
    <protectedRange sqref="R18:X18" name="Диапазон1_45"/>
    <protectedRange sqref="I59:P59" name="Диапазон1_46"/>
    <protectedRange sqref="R59:X59" name="Диапазон1_47"/>
    <protectedRange sqref="I62:P62" name="Диапазон1_48"/>
    <protectedRange sqref="R62:X62" name="Диапазон1_49"/>
    <protectedRange sqref="I64:P64" name="Диапазон1_50"/>
    <protectedRange sqref="R64:X64" name="Диапазон1_51"/>
    <protectedRange sqref="I91:P91" name="Диапазон1_53"/>
    <protectedRange sqref="R91:X91" name="Диапазон1_54"/>
    <protectedRange sqref="I94:P94" name="Диапазон1_57"/>
    <protectedRange sqref="R94:X94" name="Диапазон1_58"/>
    <protectedRange sqref="I105:P105" name="Диапазон1_59"/>
    <protectedRange sqref="R105:X105" name="Диапазон1_60"/>
    <protectedRange sqref="P74" name="Диапазон1_63"/>
    <protectedRange sqref="I74" name="Диапазон1_3_2"/>
    <protectedRange sqref="J74" name="Диапазон1_4_1"/>
    <protectedRange sqref="K74" name="Диапазон1_5_1"/>
    <protectedRange sqref="L74" name="Диапазон1_6_1"/>
    <protectedRange sqref="M74" name="Диапазон1_7_1"/>
    <protectedRange sqref="N74" name="Диапазон1_8_1"/>
    <protectedRange sqref="O74" name="Диапазон1_9_1"/>
    <protectedRange sqref="X74" name="Диапазон1_64"/>
    <protectedRange sqref="R74" name="Диапазон1_10_1"/>
    <protectedRange sqref="S74:W74" name="Диапазон1_11_1"/>
    <protectedRange sqref="I34:P34" name="Диапазон1_65"/>
    <protectedRange sqref="S34:X34" name="Диапазон1_66"/>
    <protectedRange sqref="I36:P36" name="Диапазон1_67"/>
    <protectedRange sqref="R36:X36" name="Диапазон1_68"/>
    <protectedRange sqref="I80:P80" name="Диапазон1_69"/>
    <protectedRange sqref="R80:X80" name="Диапазон1_70"/>
    <protectedRange sqref="I70:P70" name="Диапазон1_71"/>
    <protectedRange sqref="R70:X70" name="Диапазон1_72"/>
    <protectedRange sqref="I56:P56" name="Диапазон1_73"/>
    <protectedRange sqref="R56:X56" name="Диапазон1_74"/>
    <protectedRange sqref="I81:P81" name="Диапазон1_75"/>
    <protectedRange sqref="R81:X81" name="Диапазон1_76"/>
    <protectedRange sqref="I84:P84" name="Диапазон1_77"/>
    <protectedRange sqref="R84:X84" name="Диапазон1_78"/>
    <protectedRange sqref="I45:P45" name="Диапазон1_79"/>
    <protectedRange sqref="R45:X45" name="Диапазон1_80"/>
    <protectedRange sqref="I103:P103" name="Диапазон1_17"/>
    <protectedRange sqref="R103:X103" name="Диапазон1_18"/>
    <protectedRange sqref="I39:P39" name="Диапазон1_81"/>
    <protectedRange sqref="R39:X39" name="Диапазон1_82"/>
    <protectedRange sqref="I110:P110" name="Диапазон1_83"/>
    <protectedRange sqref="R110:X110" name="Диапазон1_84"/>
    <protectedRange sqref="I60:P60" name="Диапазон1_85"/>
    <protectedRange sqref="R60:X60" name="Диапазон1_86"/>
    <protectedRange sqref="I43:P43" name="Диапазон1_87"/>
    <protectedRange sqref="R43:X43" name="Диапазон1_88"/>
    <protectedRange sqref="I107:P107" name="Диапазон1_89"/>
    <protectedRange sqref="R107:X107" name="Диапазон1_90"/>
    <protectedRange sqref="I109:P109" name="Диапазон1_91"/>
    <protectedRange sqref="R109:X109" name="Диапазон1_92"/>
    <protectedRange sqref="I37:P37" name="Диапазон1_93"/>
    <protectedRange sqref="R37:X37" name="Диапазон1_94"/>
    <protectedRange sqref="I54:P54" name="Диапазон1_95"/>
    <protectedRange sqref="R54:X54" name="Диапазон1_96"/>
    <protectedRange sqref="I77:P77" name="Диапазон1_97"/>
    <protectedRange sqref="R77:X77" name="Диапазон1_98"/>
    <protectedRange sqref="I67:P67 R67:X67 I44:P44 R44:X44 I76:P76 R76:X76 R88:X88 I79:P79 R79:X79 I90:P90 R90:X90 I85:P85 R85:X85 I63:P63 R63:X63 I49:P51 R49:X51 I106:P106 R106:X106 I96:P98 R96:X98 I61:P61 R61:X61 I101:P101 R101:X101 I38:P38 R38:X38" name="Диапазон1_99"/>
    <protectedRange sqref="I41:P41" name="Диапазон1_1_5"/>
    <protectedRange sqref="R41:X41" name="Диапазон1_1_6"/>
    <protectedRange sqref="I99:P99" name="Диапазон1_1_7"/>
    <protectedRange sqref="R99:X99" name="Диапазон1_1_8"/>
    <protectedRange sqref="I89:P89" name="Диапазон1_1_9"/>
    <protectedRange sqref="R89:X89" name="Диапазон1_1_10"/>
    <protectedRange sqref="I78:P78" name="Диапазон1_1_11"/>
    <protectedRange sqref="R78:X78" name="Диапазон1_1_12"/>
    <protectedRange sqref="I93:P93" name="Диапазон1_6"/>
    <protectedRange sqref="R93:X93" name="Диапазон1_7"/>
    <protectedRange sqref="I42:P42" name="Диапазон1_3_3"/>
    <protectedRange sqref="R42:X42" name="Диапазон1_3_4"/>
    <protectedRange sqref="I65:P65" name="Диапазон1_15"/>
    <protectedRange sqref="R65:X65" name="Диапазон1_16"/>
    <protectedRange sqref="I88:P88" name="Диапазон1_34"/>
    <protectedRange sqref="I46:P46" name="Диапазон1_27"/>
    <protectedRange sqref="R46:X46" name="Диапазон1_30"/>
    <protectedRange sqref="I68:P68" name="Диапазон1_4"/>
    <protectedRange sqref="R68:X68" name="Диапазон1_5"/>
  </protectedRanges>
  <autoFilter ref="A15:AX112">
    <filterColumn colId="0"/>
    <sortState ref="A16:AX112">
      <sortCondition ref="F15:F112"/>
    </sortState>
  </autoFilter>
  <conditionalFormatting sqref="AB16:AB112 AD16:AD112 AF16:AF112 AH16:AH112 AJ16:AJ112 H16:H112 AL16:AL112 AN16:AN112 AP16:AP112 AR16:AR112 AT16:AT112 AV16:AV112 AX16:AX112 Z16:Z112">
    <cfRule type="cellIs" dxfId="22" priority="32" operator="greaterThan">
      <formula>0.75</formula>
    </cfRule>
  </conditionalFormatting>
  <conditionalFormatting sqref="G114">
    <cfRule type="aboveAverage" dxfId="21" priority="17"/>
  </conditionalFormatting>
  <conditionalFormatting sqref="BD17:BD30">
    <cfRule type="aboveAverage" dxfId="20" priority="16"/>
  </conditionalFormatting>
  <conditionalFormatting sqref="E130:E136 BD31:BD32">
    <cfRule type="aboveAverage" dxfId="19" priority="15"/>
  </conditionalFormatting>
  <conditionalFormatting sqref="BD16 G16:G112">
    <cfRule type="aboveAverage" dxfId="18" priority="168"/>
  </conditionalFormatting>
  <conditionalFormatting sqref="Y16:Y112">
    <cfRule type="aboveAverage" dxfId="17" priority="170"/>
  </conditionalFormatting>
  <conditionalFormatting sqref="AA16:AA112">
    <cfRule type="aboveAverage" dxfId="16" priority="171"/>
  </conditionalFormatting>
  <conditionalFormatting sqref="AC16:AC112">
    <cfRule type="aboveAverage" dxfId="15" priority="172"/>
  </conditionalFormatting>
  <conditionalFormatting sqref="AE16:AE112">
    <cfRule type="aboveAverage" dxfId="14" priority="173"/>
  </conditionalFormatting>
  <conditionalFormatting sqref="AG16:AG112">
    <cfRule type="aboveAverage" dxfId="13" priority="174"/>
  </conditionalFormatting>
  <conditionalFormatting sqref="AI16:AI112">
    <cfRule type="aboveAverage" dxfId="12" priority="175"/>
  </conditionalFormatting>
  <conditionalFormatting sqref="AK16:AK112">
    <cfRule type="aboveAverage" dxfId="11" priority="176"/>
  </conditionalFormatting>
  <conditionalFormatting sqref="AM16:AM112">
    <cfRule type="aboveAverage" dxfId="10" priority="177"/>
  </conditionalFormatting>
  <conditionalFormatting sqref="AO16:AO112">
    <cfRule type="aboveAverage" dxfId="9" priority="178"/>
  </conditionalFormatting>
  <conditionalFormatting sqref="AQ16:AQ112">
    <cfRule type="aboveAverage" dxfId="8" priority="179"/>
  </conditionalFormatting>
  <conditionalFormatting sqref="AS16:AS112">
    <cfRule type="aboveAverage" dxfId="7" priority="180"/>
  </conditionalFormatting>
  <conditionalFormatting sqref="AU16:AU112">
    <cfRule type="aboveAverage" dxfId="6" priority="181"/>
  </conditionalFormatting>
  <conditionalFormatting sqref="AW16:AW112">
    <cfRule type="aboveAverage" dxfId="5" priority="182"/>
  </conditionalFormatting>
  <conditionalFormatting sqref="H16:H112">
    <cfRule type="aboveAverage" dxfId="4" priority="183"/>
  </conditionalFormatting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50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220"/>
  <sheetViews>
    <sheetView zoomScale="70" zoomScaleNormal="70" workbookViewId="0">
      <selection activeCell="A5" sqref="A5:A12"/>
    </sheetView>
  </sheetViews>
  <sheetFormatPr defaultRowHeight="15"/>
  <cols>
    <col min="4" max="4" width="11.85546875" customWidth="1"/>
  </cols>
  <sheetData>
    <row r="3" spans="1:20" ht="127.5">
      <c r="E3" s="1" t="s">
        <v>252</v>
      </c>
      <c r="G3" s="13" t="s">
        <v>220</v>
      </c>
      <c r="H3" s="13" t="s">
        <v>221</v>
      </c>
      <c r="I3" s="13" t="s">
        <v>222</v>
      </c>
      <c r="J3" s="13" t="s">
        <v>223</v>
      </c>
      <c r="K3" s="13" t="s">
        <v>224</v>
      </c>
      <c r="L3" s="13" t="s">
        <v>225</v>
      </c>
      <c r="M3" s="13" t="s">
        <v>226</v>
      </c>
      <c r="N3" s="13" t="s">
        <v>227</v>
      </c>
      <c r="O3" s="13" t="s">
        <v>228</v>
      </c>
      <c r="P3" s="13" t="s">
        <v>229</v>
      </c>
      <c r="Q3" s="13" t="s">
        <v>230</v>
      </c>
      <c r="R3" s="13" t="s">
        <v>231</v>
      </c>
      <c r="S3" s="13" t="s">
        <v>232</v>
      </c>
      <c r="T3" s="66"/>
    </row>
    <row r="5" spans="1:20">
      <c r="A5" t="s">
        <v>238</v>
      </c>
      <c r="E5" s="8">
        <f>AVERAGEIF('Лист1 (3)'!$A$16:$A$112,"Химический факультет                              ",'Лист1 (3)'!$H$16:$H$112)</f>
        <v>0.53450220842639917</v>
      </c>
      <c r="G5" t="s">
        <v>250</v>
      </c>
      <c r="H5" t="s">
        <v>190</v>
      </c>
      <c r="I5" t="s">
        <v>244</v>
      </c>
      <c r="J5" t="s">
        <v>240</v>
      </c>
      <c r="K5" t="s">
        <v>248</v>
      </c>
      <c r="L5" t="s">
        <v>249</v>
      </c>
      <c r="M5" t="s">
        <v>238</v>
      </c>
      <c r="N5" t="s">
        <v>248</v>
      </c>
      <c r="O5" t="s">
        <v>238</v>
      </c>
      <c r="P5" t="s">
        <v>242</v>
      </c>
      <c r="Q5" t="s">
        <v>241</v>
      </c>
      <c r="R5" t="s">
        <v>238</v>
      </c>
      <c r="S5" t="s">
        <v>245</v>
      </c>
    </row>
    <row r="6" spans="1:20">
      <c r="A6" t="s">
        <v>242</v>
      </c>
      <c r="E6" s="8">
        <f>AVERAGEIF('Лист1 (3)'!$A$16:$A$112,"Физический факультет                              ",'Лист1 (3)'!$H$16:$H$112)</f>
        <v>0.40131012403140831</v>
      </c>
      <c r="G6" t="s">
        <v>241</v>
      </c>
      <c r="H6" t="s">
        <v>242</v>
      </c>
      <c r="I6" t="s">
        <v>238</v>
      </c>
      <c r="J6" t="s">
        <v>190</v>
      </c>
      <c r="K6" t="s">
        <v>239</v>
      </c>
      <c r="L6" t="s">
        <v>244</v>
      </c>
      <c r="M6" t="s">
        <v>248</v>
      </c>
      <c r="N6" t="s">
        <v>250</v>
      </c>
      <c r="O6" t="s">
        <v>241</v>
      </c>
      <c r="P6" t="s">
        <v>238</v>
      </c>
      <c r="Q6" t="s">
        <v>243</v>
      </c>
      <c r="R6" t="s">
        <v>248</v>
      </c>
      <c r="S6" t="s">
        <v>238</v>
      </c>
    </row>
    <row r="7" spans="1:20">
      <c r="A7" t="s">
        <v>241</v>
      </c>
      <c r="E7" s="8">
        <f>AVERAGEIF('Лист1 (3)'!$A$16:$A$112,"Географический факультет                          ",'Лист1 (3)'!$H$16:$H$112)</f>
        <v>0.37384261369788435</v>
      </c>
      <c r="G7" t="s">
        <v>238</v>
      </c>
      <c r="H7" t="s">
        <v>238</v>
      </c>
      <c r="I7" t="s">
        <v>243</v>
      </c>
      <c r="J7" t="s">
        <v>238</v>
      </c>
      <c r="K7" t="s">
        <v>242</v>
      </c>
      <c r="L7" t="s">
        <v>240</v>
      </c>
      <c r="M7" t="s">
        <v>245</v>
      </c>
      <c r="N7" t="s">
        <v>239</v>
      </c>
      <c r="O7" t="s">
        <v>199</v>
      </c>
      <c r="P7" t="s">
        <v>239</v>
      </c>
      <c r="Q7" t="s">
        <v>239</v>
      </c>
      <c r="R7" t="s">
        <v>242</v>
      </c>
      <c r="S7" t="s">
        <v>248</v>
      </c>
    </row>
    <row r="8" spans="1:20">
      <c r="A8" t="s">
        <v>248</v>
      </c>
      <c r="E8" s="8">
        <f>AVERAGEIF('Лист1 (3)'!$A$16:$A$112,"Биолого-почвенный факультет                       ",'Лист1 (3)'!$H$16:$H$112)</f>
        <v>0.36856281779430206</v>
      </c>
      <c r="G8" t="s">
        <v>247</v>
      </c>
      <c r="H8" t="s">
        <v>239</v>
      </c>
      <c r="I8" t="s">
        <v>242</v>
      </c>
      <c r="J8" t="s">
        <v>243</v>
      </c>
      <c r="K8" t="s">
        <v>238</v>
      </c>
      <c r="L8" t="s">
        <v>190</v>
      </c>
      <c r="M8" t="s">
        <v>242</v>
      </c>
      <c r="N8" t="s">
        <v>238</v>
      </c>
      <c r="O8" t="s">
        <v>190</v>
      </c>
      <c r="P8" t="s">
        <v>248</v>
      </c>
      <c r="Q8" t="s">
        <v>244</v>
      </c>
      <c r="R8" t="s">
        <v>241</v>
      </c>
      <c r="S8" t="s">
        <v>246</v>
      </c>
    </row>
    <row r="9" spans="1:20">
      <c r="A9" t="s">
        <v>239</v>
      </c>
      <c r="E9" s="8">
        <f>AVERAGEIF('Лист1 (3)'!$A$16:$A$112,"Институт математики, экономики и информатики      ",'Лист1 (3)'!$H$16:$H$112)</f>
        <v>0.34798519206464745</v>
      </c>
      <c r="G9" t="s">
        <v>240</v>
      </c>
      <c r="H9" t="s">
        <v>245</v>
      </c>
      <c r="I9" t="s">
        <v>239</v>
      </c>
      <c r="J9" t="s">
        <v>248</v>
      </c>
      <c r="K9" t="s">
        <v>243</v>
      </c>
      <c r="L9" t="s">
        <v>245</v>
      </c>
      <c r="M9" t="s">
        <v>243</v>
      </c>
      <c r="N9" t="s">
        <v>242</v>
      </c>
      <c r="O9" t="s">
        <v>246</v>
      </c>
      <c r="P9" t="s">
        <v>241</v>
      </c>
      <c r="Q9" t="s">
        <v>248</v>
      </c>
      <c r="R9" t="s">
        <v>243</v>
      </c>
      <c r="S9" t="s">
        <v>243</v>
      </c>
    </row>
    <row r="10" spans="1:20">
      <c r="A10" t="s">
        <v>243</v>
      </c>
      <c r="E10" s="8">
        <f>AVERAGEIF('Лист1 (3)'!$A$16:$A$112,"Исторический факультет                            ",'Лист1 (3)'!$H$16:$H$112)</f>
        <v>0.33293820357283543</v>
      </c>
      <c r="G10" t="s">
        <v>244</v>
      </c>
      <c r="H10" t="s">
        <v>241</v>
      </c>
      <c r="I10" t="s">
        <v>246</v>
      </c>
      <c r="J10" t="s">
        <v>199</v>
      </c>
      <c r="K10" t="s">
        <v>241</v>
      </c>
      <c r="L10" t="s">
        <v>248</v>
      </c>
      <c r="M10" t="s">
        <v>246</v>
      </c>
      <c r="N10" t="s">
        <v>245</v>
      </c>
      <c r="O10" t="s">
        <v>242</v>
      </c>
      <c r="P10" t="s">
        <v>250</v>
      </c>
      <c r="Q10" t="s">
        <v>199</v>
      </c>
      <c r="R10" t="s">
        <v>199</v>
      </c>
      <c r="S10" t="s">
        <v>241</v>
      </c>
    </row>
    <row r="11" spans="1:20">
      <c r="A11" t="s">
        <v>190</v>
      </c>
      <c r="E11" s="8">
        <f>AVERAGEIF('Лист1 (3)'!$A$16:$A$112,"Байкальская международная бизнес-школа",'Лист1 (3)'!$H$16:$H$112)</f>
        <v>0.33067267442554082</v>
      </c>
      <c r="G11" t="s">
        <v>239</v>
      </c>
      <c r="H11" t="s">
        <v>248</v>
      </c>
      <c r="I11" t="s">
        <v>247</v>
      </c>
      <c r="K11" t="s">
        <v>199</v>
      </c>
      <c r="L11" t="s">
        <v>199</v>
      </c>
      <c r="M11" t="s">
        <v>247</v>
      </c>
      <c r="N11" t="s">
        <v>246</v>
      </c>
      <c r="O11" t="s">
        <v>245</v>
      </c>
      <c r="P11" t="s">
        <v>240</v>
      </c>
      <c r="Q11" t="s">
        <v>242</v>
      </c>
      <c r="R11" t="s">
        <v>246</v>
      </c>
      <c r="S11" t="s">
        <v>242</v>
      </c>
    </row>
    <row r="12" spans="1:20">
      <c r="A12" t="s">
        <v>240</v>
      </c>
      <c r="E12" s="8">
        <f>AVERAGEIF('Лист1 (3)'!$A$16:$A$112,"Факультет психологии                              ",'Лист1 (3)'!$H$16:$H$112)</f>
        <v>0.31955791602465355</v>
      </c>
      <c r="G12" t="s">
        <v>242</v>
      </c>
      <c r="H12" t="s">
        <v>240</v>
      </c>
      <c r="I12" t="s">
        <v>251</v>
      </c>
      <c r="K12" t="s">
        <v>249</v>
      </c>
      <c r="L12" t="s">
        <v>250</v>
      </c>
      <c r="M12" t="s">
        <v>190</v>
      </c>
      <c r="N12" t="s">
        <v>199</v>
      </c>
      <c r="O12" t="s">
        <v>247</v>
      </c>
      <c r="P12" t="s">
        <v>243</v>
      </c>
      <c r="Q12" t="s">
        <v>245</v>
      </c>
      <c r="R12" t="s">
        <v>250</v>
      </c>
      <c r="S12" t="s">
        <v>244</v>
      </c>
    </row>
    <row r="13" spans="1:20">
      <c r="A13" t="s">
        <v>244</v>
      </c>
      <c r="E13" s="8">
        <f>AVERAGEIF('Лист1 (3)'!$A$16:$A$112,"Юридический институт                              ",'Лист1 (3)'!$H$16:$H$112)</f>
        <v>0.30045319882658034</v>
      </c>
      <c r="G13" t="s">
        <v>190</v>
      </c>
      <c r="H13" t="s">
        <v>244</v>
      </c>
      <c r="I13" t="s">
        <v>190</v>
      </c>
      <c r="K13" t="s">
        <v>245</v>
      </c>
      <c r="L13" t="s">
        <v>238</v>
      </c>
      <c r="M13" t="s">
        <v>239</v>
      </c>
      <c r="O13" t="s">
        <v>249</v>
      </c>
      <c r="P13" t="s">
        <v>249</v>
      </c>
      <c r="Q13" t="s">
        <v>240</v>
      </c>
      <c r="R13" t="s">
        <v>244</v>
      </c>
      <c r="S13" t="s">
        <v>199</v>
      </c>
    </row>
    <row r="14" spans="1:20">
      <c r="A14" t="s">
        <v>245</v>
      </c>
      <c r="E14" s="8">
        <f>AVERAGEIF('Лист1 (3)'!$A$16:$A$112,"Институт социальных наук                          ",'Лист1 (3)'!$H$16:$H$112)</f>
        <v>0.2887947663480524</v>
      </c>
      <c r="G14" t="s">
        <v>249</v>
      </c>
      <c r="H14" t="s">
        <v>243</v>
      </c>
      <c r="I14" t="s">
        <v>250</v>
      </c>
      <c r="K14" t="s">
        <v>190</v>
      </c>
      <c r="L14" t="s">
        <v>241</v>
      </c>
      <c r="M14" t="s">
        <v>199</v>
      </c>
      <c r="O14" t="s">
        <v>243</v>
      </c>
      <c r="P14" t="s">
        <v>245</v>
      </c>
      <c r="Q14" t="s">
        <v>250</v>
      </c>
      <c r="R14" t="s">
        <v>239</v>
      </c>
      <c r="S14" t="s">
        <v>240</v>
      </c>
    </row>
    <row r="15" spans="1:20">
      <c r="A15" t="s">
        <v>199</v>
      </c>
      <c r="E15" s="8">
        <f>AVERAGEIF('Лист1 (3)'!$A$16:$A$112,"Пед. Институт",'Лист1 (3)'!$H$16:$H$112)</f>
        <v>0.25825398766442226</v>
      </c>
      <c r="G15" t="s">
        <v>246</v>
      </c>
      <c r="H15" t="s">
        <v>199</v>
      </c>
      <c r="I15" t="s">
        <v>240</v>
      </c>
      <c r="K15" t="s">
        <v>240</v>
      </c>
      <c r="L15" t="s">
        <v>242</v>
      </c>
      <c r="M15" t="s">
        <v>244</v>
      </c>
      <c r="O15" t="s">
        <v>244</v>
      </c>
      <c r="P15" t="s">
        <v>199</v>
      </c>
      <c r="Q15" t="s">
        <v>190</v>
      </c>
      <c r="R15" t="s">
        <v>245</v>
      </c>
      <c r="S15" t="s">
        <v>249</v>
      </c>
    </row>
    <row r="16" spans="1:20">
      <c r="A16" t="s">
        <v>249</v>
      </c>
      <c r="E16" s="8">
        <f>AVERAGEIF('Лист1 (3)'!$A$16:$A$112,"Факультет филологии и журналистики                ",'Лист1 (3)'!$H$16:$H$112)</f>
        <v>0.24277874427263227</v>
      </c>
      <c r="G16" t="s">
        <v>251</v>
      </c>
      <c r="H16" t="s">
        <v>246</v>
      </c>
      <c r="I16" t="s">
        <v>248</v>
      </c>
      <c r="K16" t="s">
        <v>244</v>
      </c>
      <c r="L16" t="s">
        <v>246</v>
      </c>
      <c r="M16" t="s">
        <v>249</v>
      </c>
      <c r="O16" t="s">
        <v>248</v>
      </c>
      <c r="P16" t="s">
        <v>244</v>
      </c>
      <c r="Q16" t="s">
        <v>247</v>
      </c>
      <c r="R16" t="s">
        <v>240</v>
      </c>
      <c r="S16" t="s">
        <v>239</v>
      </c>
    </row>
    <row r="17" spans="1:24">
      <c r="A17" t="s">
        <v>250</v>
      </c>
      <c r="E17" s="8">
        <f>AVERAGEIF('Лист1 (3)'!$A$16:$A$112,"Геологический факультет                           ",'Лист1 (3)'!$H$16:$H$112)</f>
        <v>0.24189251748331483</v>
      </c>
      <c r="G17" t="s">
        <v>199</v>
      </c>
      <c r="H17" t="s">
        <v>249</v>
      </c>
      <c r="I17" t="s">
        <v>199</v>
      </c>
      <c r="K17" t="s">
        <v>251</v>
      </c>
      <c r="L17" t="s">
        <v>243</v>
      </c>
      <c r="O17" t="s">
        <v>240</v>
      </c>
      <c r="P17" t="s">
        <v>247</v>
      </c>
      <c r="Q17" t="s">
        <v>246</v>
      </c>
      <c r="R17" t="s">
        <v>190</v>
      </c>
      <c r="S17" t="s">
        <v>190</v>
      </c>
    </row>
    <row r="18" spans="1:24">
      <c r="A18" t="s">
        <v>246</v>
      </c>
      <c r="E18" s="8">
        <f>AVERAGEIF('Лист1 (3)'!$A$16:$A$112,"Международный институт экономики и лингвистики  ",'Лист1 (3)'!$H$16:$H$112)</f>
        <v>0.23751363664963188</v>
      </c>
      <c r="G18" t="s">
        <v>243</v>
      </c>
      <c r="H18" t="s">
        <v>247</v>
      </c>
      <c r="I18" t="s">
        <v>249</v>
      </c>
      <c r="K18" t="s">
        <v>250</v>
      </c>
      <c r="L18" t="s">
        <v>239</v>
      </c>
      <c r="O18" t="s">
        <v>239</v>
      </c>
      <c r="P18" t="s">
        <v>246</v>
      </c>
      <c r="Q18" t="s">
        <v>249</v>
      </c>
      <c r="R18" t="s">
        <v>247</v>
      </c>
      <c r="S18" t="s">
        <v>251</v>
      </c>
    </row>
    <row r="19" spans="1:24">
      <c r="A19" t="s">
        <v>247</v>
      </c>
      <c r="E19" s="8">
        <f>AVERAGEIF('Лист1 (3)'!$A$16:$A$112,"Факультет сервиса и рекламы              ",'Лист1 (3)'!$H$16:$H$112)</f>
        <v>0.19729319154555461</v>
      </c>
      <c r="G19" t="s">
        <v>245</v>
      </c>
      <c r="H19" t="s">
        <v>251</v>
      </c>
      <c r="I19" t="s">
        <v>245</v>
      </c>
      <c r="K19" t="s">
        <v>247</v>
      </c>
      <c r="L19" t="s">
        <v>247</v>
      </c>
      <c r="O19" t="s">
        <v>251</v>
      </c>
      <c r="Q19" t="s">
        <v>238</v>
      </c>
      <c r="R19" t="s">
        <v>249</v>
      </c>
      <c r="S19" t="s">
        <v>250</v>
      </c>
    </row>
    <row r="20" spans="1:24">
      <c r="A20" t="s">
        <v>251</v>
      </c>
      <c r="E20" s="8">
        <f>AVERAGEIF('Лист1 (3)'!$A$16:$A$112,"Общеуниверситетские кафедры                       ",'Лист1 (3)'!$H$16:$H$112)</f>
        <v>0.13827895786673644</v>
      </c>
      <c r="G20" t="s">
        <v>248</v>
      </c>
      <c r="H20" t="s">
        <v>250</v>
      </c>
      <c r="I20" t="s">
        <v>241</v>
      </c>
      <c r="K20" t="s">
        <v>246</v>
      </c>
      <c r="L20" t="s">
        <v>251</v>
      </c>
      <c r="O20" t="s">
        <v>250</v>
      </c>
      <c r="Q20" t="s">
        <v>251</v>
      </c>
      <c r="R20" t="s">
        <v>251</v>
      </c>
      <c r="S20" t="s">
        <v>247</v>
      </c>
    </row>
    <row r="22" spans="1:24" ht="229.5">
      <c r="A22" s="14" t="s">
        <v>202</v>
      </c>
      <c r="B22" s="62" t="s">
        <v>206</v>
      </c>
      <c r="C22" s="62" t="s">
        <v>207</v>
      </c>
      <c r="D22" s="62" t="s">
        <v>214</v>
      </c>
      <c r="E22" s="62" t="s">
        <v>216</v>
      </c>
      <c r="F22" s="62" t="s">
        <v>217</v>
      </c>
      <c r="L22" s="14"/>
      <c r="M22" s="14" t="s">
        <v>277</v>
      </c>
      <c r="N22" s="62" t="s">
        <v>278</v>
      </c>
      <c r="O22" s="62" t="s">
        <v>289</v>
      </c>
      <c r="P22" s="62" t="s">
        <v>279</v>
      </c>
      <c r="Q22" s="62" t="s">
        <v>290</v>
      </c>
      <c r="R22" s="62" t="s">
        <v>280</v>
      </c>
      <c r="S22" s="62" t="s">
        <v>291</v>
      </c>
      <c r="T22" s="14" t="s">
        <v>281</v>
      </c>
      <c r="U22" s="14" t="s">
        <v>292</v>
      </c>
      <c r="V22" s="14"/>
      <c r="W22" s="14"/>
      <c r="X22" s="14"/>
    </row>
    <row r="23" spans="1:24" ht="51">
      <c r="A23" s="47">
        <v>9.6153846153846173E-2</v>
      </c>
      <c r="B23" s="12">
        <v>5</v>
      </c>
      <c r="C23" s="12">
        <v>1.2</v>
      </c>
      <c r="D23" s="63">
        <v>0</v>
      </c>
      <c r="E23" s="12">
        <v>0</v>
      </c>
      <c r="F23" s="12">
        <v>0</v>
      </c>
      <c r="L23" s="5" t="s">
        <v>253</v>
      </c>
      <c r="M23">
        <f>AVERAGE(B23:B24)</f>
        <v>5.5</v>
      </c>
      <c r="N23" s="6">
        <f>AVERAGE(D23:D24)</f>
        <v>0</v>
      </c>
      <c r="O23" s="6">
        <f>N23/M23</f>
        <v>0</v>
      </c>
      <c r="P23" s="6">
        <f>AVERAGE(E23:E24)</f>
        <v>0.5</v>
      </c>
      <c r="Q23" s="65">
        <f>P23/M23</f>
        <v>9.0909090909090912E-2</v>
      </c>
      <c r="R23" s="6">
        <f>AVERAGE(F23:F24)</f>
        <v>2.5</v>
      </c>
      <c r="S23">
        <f>R23/M23</f>
        <v>0.45454545454545453</v>
      </c>
      <c r="T23">
        <f>AVERAGE(A23:A24)</f>
        <v>0.19630273659865838</v>
      </c>
      <c r="U23" s="65">
        <f>Q23+S23</f>
        <v>0.54545454545454541</v>
      </c>
    </row>
    <row r="24" spans="1:24" ht="51">
      <c r="A24" s="52">
        <v>0.29645162704347061</v>
      </c>
      <c r="B24" s="12">
        <v>6</v>
      </c>
      <c r="C24" s="12">
        <v>2</v>
      </c>
      <c r="D24" s="63">
        <v>0</v>
      </c>
      <c r="E24" s="12">
        <v>1</v>
      </c>
      <c r="F24" s="12">
        <v>5</v>
      </c>
      <c r="L24" s="5" t="s">
        <v>282</v>
      </c>
      <c r="M24">
        <f>AVERAGE(B25:B30)</f>
        <v>8.5</v>
      </c>
      <c r="N24">
        <f>AVERAGE(D25:D30)</f>
        <v>247976.72</v>
      </c>
      <c r="O24" s="6">
        <f t="shared" ref="O24:O30" si="0">N24/M24</f>
        <v>29173.731764705881</v>
      </c>
      <c r="P24">
        <f>AVERAGE(E25:E30)</f>
        <v>3.5</v>
      </c>
      <c r="Q24" s="65">
        <f t="shared" ref="Q24:Q29" si="1">P24/M24</f>
        <v>0.41176470588235292</v>
      </c>
      <c r="R24">
        <f>AVERAGE(F25:F30)</f>
        <v>4.333333333333333</v>
      </c>
      <c r="S24">
        <f t="shared" ref="S24:S30" si="2">R24/M24</f>
        <v>0.50980392156862742</v>
      </c>
      <c r="T24">
        <f>AVERAGE(A25:A30)</f>
        <v>0.24206670065191135</v>
      </c>
      <c r="U24" s="65">
        <f t="shared" ref="U24:U30" si="3">Q24+S24</f>
        <v>0.92156862745098034</v>
      </c>
    </row>
    <row r="25" spans="1:24" ht="51">
      <c r="A25" s="47">
        <v>0.30555480887455266</v>
      </c>
      <c r="B25" s="12">
        <v>12</v>
      </c>
      <c r="C25" s="12">
        <v>2.25</v>
      </c>
      <c r="D25" s="63">
        <v>0</v>
      </c>
      <c r="E25" s="2">
        <v>6</v>
      </c>
      <c r="F25" s="2">
        <v>9</v>
      </c>
      <c r="L25" s="5" t="s">
        <v>283</v>
      </c>
      <c r="M25">
        <f>AVERAGE(B31:B44)</f>
        <v>8</v>
      </c>
      <c r="N25">
        <f>AVERAGE(D31:D44)</f>
        <v>1201198.5714285714</v>
      </c>
      <c r="O25" s="6">
        <f t="shared" si="0"/>
        <v>150149.82142857142</v>
      </c>
      <c r="P25">
        <f>AVERAGE(E31:E44)</f>
        <v>4.416666666666667</v>
      </c>
      <c r="Q25" s="65">
        <f t="shared" si="1"/>
        <v>0.55208333333333337</v>
      </c>
      <c r="R25">
        <f>AVERAGE(F31:F44)</f>
        <v>3.0714285714285716</v>
      </c>
      <c r="S25">
        <f t="shared" si="2"/>
        <v>0.38392857142857145</v>
      </c>
      <c r="T25">
        <f>AVERAGE(A31:A44)</f>
        <v>0.22488749740870823</v>
      </c>
      <c r="U25" s="65">
        <f t="shared" si="3"/>
        <v>0.93601190476190488</v>
      </c>
    </row>
    <row r="26" spans="1:24" ht="51">
      <c r="A26" s="47">
        <v>0.24706444809756839</v>
      </c>
      <c r="B26" s="12">
        <v>8</v>
      </c>
      <c r="C26" s="12">
        <v>2.75</v>
      </c>
      <c r="D26" s="12">
        <v>1487860.32</v>
      </c>
      <c r="E26" s="12">
        <v>4</v>
      </c>
      <c r="F26" s="12">
        <v>8</v>
      </c>
      <c r="L26" s="5" t="s">
        <v>284</v>
      </c>
      <c r="M26">
        <f>AVERAGE(B45:B66)</f>
        <v>8.5909090909090917</v>
      </c>
      <c r="N26">
        <f>AVERAGE(D45:D66)</f>
        <v>657719.45863636362</v>
      </c>
      <c r="O26" s="6">
        <f t="shared" si="0"/>
        <v>76559.93698412698</v>
      </c>
      <c r="P26">
        <f>AVERAGE(E45:E66)</f>
        <v>1.2380952380952381</v>
      </c>
      <c r="Q26" s="65">
        <f t="shared" si="1"/>
        <v>0.14411690602166791</v>
      </c>
      <c r="R26">
        <f>AVERAGE(F45:F66)</f>
        <v>3.3636363636363638</v>
      </c>
      <c r="S26">
        <f t="shared" si="2"/>
        <v>0.39153439153439151</v>
      </c>
      <c r="T26">
        <f>AVERAGE(A45:A66)</f>
        <v>0.16158786558843483</v>
      </c>
      <c r="U26" s="65">
        <f t="shared" si="3"/>
        <v>0.53565129755605945</v>
      </c>
    </row>
    <row r="27" spans="1:24" ht="51">
      <c r="A27" s="47">
        <v>0.26610732000669646</v>
      </c>
      <c r="B27" s="12">
        <v>13</v>
      </c>
      <c r="C27" s="12">
        <v>2.9</v>
      </c>
      <c r="D27" s="12">
        <v>0</v>
      </c>
      <c r="E27" s="12">
        <v>2</v>
      </c>
      <c r="F27" s="12">
        <v>7</v>
      </c>
      <c r="L27" s="5" t="s">
        <v>285</v>
      </c>
      <c r="M27">
        <f>AVERAGE(B67:B86)</f>
        <v>10.7</v>
      </c>
      <c r="N27">
        <f>AVERAGE(D67:D86)</f>
        <v>461665.6</v>
      </c>
      <c r="O27" s="6">
        <f t="shared" si="0"/>
        <v>43146.317757009347</v>
      </c>
      <c r="P27">
        <f>AVERAGE(E67:E86)</f>
        <v>1.75</v>
      </c>
      <c r="Q27" s="65">
        <f t="shared" si="1"/>
        <v>0.1635514018691589</v>
      </c>
      <c r="R27">
        <f>AVERAGE(F67:F86)</f>
        <v>5.5789473684210522</v>
      </c>
      <c r="S27">
        <f t="shared" si="2"/>
        <v>0.52139695031972455</v>
      </c>
      <c r="T27">
        <f>AVERAGE(A67:A86)</f>
        <v>0.15572660888255485</v>
      </c>
      <c r="U27" s="65">
        <f t="shared" si="3"/>
        <v>0.6849483521888835</v>
      </c>
    </row>
    <row r="28" spans="1:24" ht="51">
      <c r="A28" s="47">
        <v>0.2684293403859766</v>
      </c>
      <c r="B28" s="12">
        <v>8</v>
      </c>
      <c r="C28" s="12">
        <v>3.35</v>
      </c>
      <c r="D28" s="12">
        <v>0</v>
      </c>
      <c r="E28" s="12">
        <v>9</v>
      </c>
      <c r="F28" s="12">
        <v>0</v>
      </c>
      <c r="L28" s="5" t="s">
        <v>286</v>
      </c>
      <c r="M28">
        <f>AVERAGE(B87:B103)</f>
        <v>13.176470588235293</v>
      </c>
      <c r="N28">
        <f>AVERAGE(D87:D103)</f>
        <v>385618.5294117647</v>
      </c>
      <c r="O28" s="6">
        <f t="shared" si="0"/>
        <v>29265.691964285714</v>
      </c>
      <c r="P28">
        <f>AVERAGE(E87:E103)</f>
        <v>2.1176470588235294</v>
      </c>
      <c r="Q28" s="65">
        <f t="shared" si="1"/>
        <v>0.16071428571428573</v>
      </c>
      <c r="R28">
        <f>AVERAGE(F87:F103)</f>
        <v>6.5625</v>
      </c>
      <c r="S28">
        <f t="shared" si="2"/>
        <v>0.498046875</v>
      </c>
      <c r="T28">
        <f>AVERAGE(A87:A103)</f>
        <v>0.15733770429066787</v>
      </c>
      <c r="U28" s="65">
        <f t="shared" si="3"/>
        <v>0.6587611607142857</v>
      </c>
    </row>
    <row r="29" spans="1:24" ht="51">
      <c r="A29" s="47">
        <v>0.20361841242079953</v>
      </c>
      <c r="B29" s="7">
        <v>5</v>
      </c>
      <c r="C29" s="7">
        <v>3.65</v>
      </c>
      <c r="D29" s="12">
        <v>0</v>
      </c>
      <c r="E29" s="12">
        <v>0</v>
      </c>
      <c r="F29" s="12">
        <v>2</v>
      </c>
      <c r="L29" s="5" t="s">
        <v>287</v>
      </c>
      <c r="M29">
        <f>AVERAGE(B104:B112)</f>
        <v>14.444444444444445</v>
      </c>
      <c r="N29">
        <f>AVERAGE(D104:D112)</f>
        <v>90411.111111111109</v>
      </c>
      <c r="O29" s="6">
        <f t="shared" si="0"/>
        <v>6259.2307692307686</v>
      </c>
      <c r="P29">
        <f>AVERAGE(E104:E112)</f>
        <v>0.44444444444444442</v>
      </c>
      <c r="Q29" s="65">
        <f t="shared" si="1"/>
        <v>3.0769230769230767E-2</v>
      </c>
      <c r="R29">
        <f>AVERAGE(F104:F112)</f>
        <v>4</v>
      </c>
      <c r="S29">
        <f t="shared" si="2"/>
        <v>0.27692307692307694</v>
      </c>
      <c r="T29">
        <f>AVERAGE(A104:A112)</f>
        <v>0.11130934005832817</v>
      </c>
      <c r="U29" s="65">
        <f t="shared" si="3"/>
        <v>0.30769230769230771</v>
      </c>
    </row>
    <row r="30" spans="1:24" ht="51">
      <c r="A30" s="47">
        <v>0.16162587412587415</v>
      </c>
      <c r="B30" s="12">
        <v>5</v>
      </c>
      <c r="C30" s="12">
        <v>4</v>
      </c>
      <c r="D30" s="63">
        <v>0</v>
      </c>
      <c r="E30" s="12">
        <v>0</v>
      </c>
      <c r="F30" s="12">
        <v>0</v>
      </c>
      <c r="L30" s="5" t="s">
        <v>288</v>
      </c>
      <c r="M30">
        <f>AVERAGE(B113:B119)</f>
        <v>15.857142857142858</v>
      </c>
      <c r="N30" s="6">
        <f>AVERAGE(D113:D119)</f>
        <v>856293</v>
      </c>
      <c r="O30" s="6">
        <f t="shared" si="0"/>
        <v>54000.45945945946</v>
      </c>
      <c r="P30">
        <f>AVERAGE(E113:E119)</f>
        <v>1</v>
      </c>
      <c r="Q30" s="65"/>
      <c r="R30">
        <f>AVERAGE(F113:F119)</f>
        <v>9.2857142857142865</v>
      </c>
      <c r="S30">
        <f t="shared" si="2"/>
        <v>0.5855855855855856</v>
      </c>
      <c r="T30">
        <f>AVERAGE(A113:A119)</f>
        <v>0.16224296174712344</v>
      </c>
      <c r="U30" s="65">
        <f t="shared" si="3"/>
        <v>0.5855855855855856</v>
      </c>
    </row>
    <row r="31" spans="1:24">
      <c r="A31" s="47">
        <v>0.21248408421419093</v>
      </c>
      <c r="B31" s="12">
        <v>6</v>
      </c>
      <c r="C31" s="12">
        <v>4.2</v>
      </c>
      <c r="D31" s="12">
        <v>0</v>
      </c>
      <c r="E31" s="12">
        <v>2</v>
      </c>
      <c r="F31" s="12">
        <v>0</v>
      </c>
    </row>
    <row r="32" spans="1:24">
      <c r="A32" s="47">
        <v>7.3115141869275507E-2</v>
      </c>
      <c r="B32" s="12">
        <v>7</v>
      </c>
      <c r="C32" s="12">
        <v>4.25</v>
      </c>
      <c r="D32" s="4">
        <v>0</v>
      </c>
      <c r="E32" s="4">
        <v>0</v>
      </c>
      <c r="F32" s="4">
        <v>7</v>
      </c>
    </row>
    <row r="33" spans="1:6">
      <c r="A33" s="47">
        <v>0.2114576071433141</v>
      </c>
      <c r="B33" s="12">
        <v>9</v>
      </c>
      <c r="C33" s="12">
        <v>4.3</v>
      </c>
      <c r="D33" s="63">
        <v>528000</v>
      </c>
      <c r="E33" s="12"/>
      <c r="F33" s="12">
        <v>2</v>
      </c>
    </row>
    <row r="34" spans="1:6">
      <c r="A34" s="47">
        <v>0.22895060889750826</v>
      </c>
      <c r="B34" s="12">
        <v>7</v>
      </c>
      <c r="C34" s="12">
        <v>4.5</v>
      </c>
      <c r="D34" s="63">
        <v>150000</v>
      </c>
      <c r="E34" s="12"/>
      <c r="F34" s="12">
        <v>3</v>
      </c>
    </row>
    <row r="35" spans="1:6">
      <c r="A35" s="47">
        <v>0.20950365577565022</v>
      </c>
      <c r="B35" s="12">
        <v>9</v>
      </c>
      <c r="C35" s="12">
        <v>4.5999999999999996</v>
      </c>
      <c r="D35" s="63">
        <v>0</v>
      </c>
      <c r="E35" s="12">
        <v>5</v>
      </c>
      <c r="F35" s="12">
        <v>2</v>
      </c>
    </row>
    <row r="36" spans="1:6">
      <c r="A36" s="47">
        <v>0.20369794679197248</v>
      </c>
      <c r="B36" s="12">
        <v>10</v>
      </c>
      <c r="C36" s="12">
        <v>4.8</v>
      </c>
      <c r="D36" s="63">
        <v>490000</v>
      </c>
      <c r="E36" s="4">
        <v>9</v>
      </c>
      <c r="F36" s="4">
        <v>0</v>
      </c>
    </row>
    <row r="37" spans="1:6">
      <c r="A37" s="47">
        <v>0.1319629173901409</v>
      </c>
      <c r="B37" s="12">
        <v>5</v>
      </c>
      <c r="C37" s="12">
        <v>4.8499999999999996</v>
      </c>
      <c r="D37" s="63">
        <v>0</v>
      </c>
      <c r="E37" s="12">
        <v>0</v>
      </c>
      <c r="F37" s="12">
        <v>0</v>
      </c>
    </row>
    <row r="38" spans="1:6">
      <c r="A38" s="47">
        <v>0.14193458720057142</v>
      </c>
      <c r="B38" s="12">
        <v>8</v>
      </c>
      <c r="C38" s="12">
        <v>5</v>
      </c>
      <c r="D38" s="63">
        <v>0</v>
      </c>
      <c r="E38" s="12">
        <v>0</v>
      </c>
      <c r="F38" s="12">
        <v>1</v>
      </c>
    </row>
    <row r="39" spans="1:6">
      <c r="A39" s="47">
        <v>0.15725080993683266</v>
      </c>
      <c r="B39" s="12">
        <v>11</v>
      </c>
      <c r="C39" s="12">
        <v>5</v>
      </c>
      <c r="D39" s="63">
        <v>0</v>
      </c>
      <c r="E39" s="12">
        <v>3</v>
      </c>
      <c r="F39" s="12">
        <v>7</v>
      </c>
    </row>
    <row r="40" spans="1:6">
      <c r="A40" s="47">
        <v>0.21340957391436696</v>
      </c>
      <c r="B40" s="12">
        <v>7</v>
      </c>
      <c r="C40" s="12">
        <v>5</v>
      </c>
      <c r="D40" s="63">
        <v>550000</v>
      </c>
      <c r="E40" s="12">
        <v>2</v>
      </c>
      <c r="F40" s="12">
        <v>0</v>
      </c>
    </row>
    <row r="41" spans="1:6">
      <c r="A41" s="47">
        <v>0.23052992799279926</v>
      </c>
      <c r="B41" s="12">
        <v>7</v>
      </c>
      <c r="C41" s="12">
        <v>5</v>
      </c>
      <c r="D41" s="63">
        <v>0</v>
      </c>
      <c r="E41" s="12">
        <v>0</v>
      </c>
      <c r="F41" s="12">
        <v>14</v>
      </c>
    </row>
    <row r="42" spans="1:6">
      <c r="A42" s="47">
        <v>0.26628493316941731</v>
      </c>
      <c r="B42" s="12">
        <v>8</v>
      </c>
      <c r="C42" s="12">
        <v>5</v>
      </c>
      <c r="D42" s="63">
        <v>867694</v>
      </c>
      <c r="E42" s="12">
        <v>4</v>
      </c>
      <c r="F42" s="12">
        <v>4</v>
      </c>
    </row>
    <row r="43" spans="1:6">
      <c r="A43" s="47">
        <v>0.30186607663836923</v>
      </c>
      <c r="B43" s="12">
        <v>8</v>
      </c>
      <c r="C43" s="12">
        <v>5</v>
      </c>
      <c r="D43" s="63">
        <v>0</v>
      </c>
      <c r="E43" s="12">
        <v>11</v>
      </c>
      <c r="F43" s="12">
        <v>3</v>
      </c>
    </row>
    <row r="44" spans="1:6">
      <c r="A44" s="47">
        <v>0.56597709278750563</v>
      </c>
      <c r="B44" s="12">
        <v>10</v>
      </c>
      <c r="C44" s="12">
        <v>5</v>
      </c>
      <c r="D44" s="63">
        <v>14231086</v>
      </c>
      <c r="E44" s="12">
        <v>17</v>
      </c>
      <c r="F44" s="12">
        <v>0</v>
      </c>
    </row>
    <row r="45" spans="1:6">
      <c r="A45" s="47">
        <v>0.14173245619895766</v>
      </c>
      <c r="B45" s="12">
        <v>7</v>
      </c>
      <c r="C45" s="12">
        <v>5.25</v>
      </c>
      <c r="D45" s="63">
        <v>0</v>
      </c>
      <c r="E45" s="12">
        <v>1</v>
      </c>
      <c r="F45" s="12">
        <v>3</v>
      </c>
    </row>
    <row r="46" spans="1:6">
      <c r="A46" s="47">
        <v>3.737988437714488E-2</v>
      </c>
      <c r="B46" s="12">
        <v>9</v>
      </c>
      <c r="C46" s="12">
        <v>5.5</v>
      </c>
      <c r="D46" s="63">
        <v>2000</v>
      </c>
      <c r="E46" s="63">
        <v>0</v>
      </c>
      <c r="F46" s="63">
        <v>0</v>
      </c>
    </row>
    <row r="47" spans="1:6">
      <c r="A47" s="47">
        <v>0.11937242017029327</v>
      </c>
      <c r="B47" s="12">
        <v>9</v>
      </c>
      <c r="C47" s="12">
        <v>5.5</v>
      </c>
      <c r="D47" s="63">
        <v>0</v>
      </c>
      <c r="E47" s="12">
        <v>2</v>
      </c>
      <c r="F47" s="12">
        <v>3</v>
      </c>
    </row>
    <row r="48" spans="1:6">
      <c r="A48" s="47">
        <v>0.1386796371944887</v>
      </c>
      <c r="B48" s="12">
        <v>6</v>
      </c>
      <c r="C48" s="12">
        <v>5.5</v>
      </c>
      <c r="D48" s="63">
        <v>0</v>
      </c>
      <c r="E48" s="12">
        <v>0</v>
      </c>
      <c r="F48" s="12">
        <v>3</v>
      </c>
    </row>
    <row r="49" spans="1:6">
      <c r="A49" s="47">
        <v>0.1686677073259899</v>
      </c>
      <c r="B49" s="11">
        <v>7</v>
      </c>
      <c r="C49" s="11">
        <v>5.5</v>
      </c>
      <c r="D49" s="12">
        <v>0</v>
      </c>
      <c r="E49" s="12">
        <v>1</v>
      </c>
      <c r="F49" s="12">
        <v>4</v>
      </c>
    </row>
    <row r="50" spans="1:6">
      <c r="A50" s="47">
        <v>0.16869032838788467</v>
      </c>
      <c r="B50" s="12">
        <v>9</v>
      </c>
      <c r="C50" s="12">
        <v>5.65</v>
      </c>
      <c r="D50" s="63">
        <v>100000</v>
      </c>
      <c r="E50" s="12">
        <v>0</v>
      </c>
      <c r="F50" s="12">
        <v>4</v>
      </c>
    </row>
    <row r="51" spans="1:6">
      <c r="A51" s="47">
        <v>0.13008554469187636</v>
      </c>
      <c r="B51" s="12">
        <v>9</v>
      </c>
      <c r="C51" s="12">
        <v>5.75</v>
      </c>
      <c r="D51" s="63">
        <v>0</v>
      </c>
      <c r="E51" s="12">
        <v>0</v>
      </c>
      <c r="F51" s="12">
        <v>1</v>
      </c>
    </row>
    <row r="52" spans="1:6">
      <c r="A52" s="47">
        <v>0.22380193861058745</v>
      </c>
      <c r="B52" s="12">
        <v>8</v>
      </c>
      <c r="C52" s="12">
        <v>5.8</v>
      </c>
      <c r="D52" s="63">
        <v>500000</v>
      </c>
      <c r="E52" s="12">
        <v>1</v>
      </c>
      <c r="F52" s="12">
        <v>7</v>
      </c>
    </row>
    <row r="53" spans="1:6">
      <c r="A53" s="47">
        <v>0.37688724076928848</v>
      </c>
      <c r="B53" s="12">
        <v>7</v>
      </c>
      <c r="C53" s="12">
        <v>5.8</v>
      </c>
      <c r="D53" s="63">
        <v>10545195.09</v>
      </c>
      <c r="E53" s="12">
        <v>9</v>
      </c>
      <c r="F53" s="12">
        <v>5</v>
      </c>
    </row>
    <row r="54" spans="1:6">
      <c r="A54" s="47">
        <v>9.490179787209492E-2</v>
      </c>
      <c r="B54" s="12">
        <v>8</v>
      </c>
      <c r="C54" s="12">
        <v>6</v>
      </c>
      <c r="D54" s="63">
        <v>0</v>
      </c>
      <c r="E54" s="12">
        <v>0</v>
      </c>
      <c r="F54" s="12">
        <v>5</v>
      </c>
    </row>
    <row r="55" spans="1:6">
      <c r="A55" s="47">
        <v>0.13315257373194944</v>
      </c>
      <c r="B55" s="12">
        <v>8</v>
      </c>
      <c r="C55" s="12">
        <v>6</v>
      </c>
      <c r="D55" s="63">
        <v>0</v>
      </c>
      <c r="E55" s="12">
        <v>0</v>
      </c>
      <c r="F55" s="12">
        <v>0</v>
      </c>
    </row>
    <row r="56" spans="1:6">
      <c r="A56" s="47">
        <v>0.13722756211237094</v>
      </c>
      <c r="B56" s="12">
        <v>8</v>
      </c>
      <c r="C56" s="12">
        <v>6</v>
      </c>
      <c r="D56" s="63">
        <v>0</v>
      </c>
      <c r="E56" s="12">
        <v>2</v>
      </c>
      <c r="F56" s="12">
        <v>2</v>
      </c>
    </row>
    <row r="57" spans="1:6">
      <c r="A57" s="47">
        <v>0.20990544846578407</v>
      </c>
      <c r="B57" s="12">
        <v>10</v>
      </c>
      <c r="C57" s="12">
        <v>6</v>
      </c>
      <c r="D57" s="63">
        <v>0</v>
      </c>
      <c r="E57" s="12">
        <v>4</v>
      </c>
      <c r="F57" s="12">
        <v>7</v>
      </c>
    </row>
    <row r="58" spans="1:6">
      <c r="A58" s="47">
        <v>0.2411537441393245</v>
      </c>
      <c r="B58" s="12">
        <v>12</v>
      </c>
      <c r="C58" s="12">
        <v>6</v>
      </c>
      <c r="D58" s="63">
        <v>200000</v>
      </c>
      <c r="E58" s="12">
        <v>0</v>
      </c>
      <c r="F58" s="12">
        <v>4</v>
      </c>
    </row>
    <row r="59" spans="1:6">
      <c r="A59" s="51">
        <v>0.25905542923713926</v>
      </c>
      <c r="B59" s="12">
        <v>10</v>
      </c>
      <c r="C59" s="12">
        <v>6</v>
      </c>
      <c r="D59" s="63">
        <v>108633</v>
      </c>
      <c r="E59" s="12">
        <v>0</v>
      </c>
      <c r="F59" s="12">
        <v>4</v>
      </c>
    </row>
    <row r="60" spans="1:6">
      <c r="A60" s="47">
        <v>0.11117615420540246</v>
      </c>
      <c r="B60" s="12">
        <v>7</v>
      </c>
      <c r="C60" s="12">
        <v>6.2</v>
      </c>
      <c r="D60" s="63">
        <v>0</v>
      </c>
      <c r="E60" s="12"/>
      <c r="F60" s="12">
        <v>5</v>
      </c>
    </row>
    <row r="61" spans="1:6">
      <c r="A61" s="47">
        <v>0.15387077068954516</v>
      </c>
      <c r="B61" s="12">
        <v>8</v>
      </c>
      <c r="C61" s="12">
        <v>6.5</v>
      </c>
      <c r="D61" s="63">
        <v>0</v>
      </c>
      <c r="E61" s="12">
        <v>0</v>
      </c>
      <c r="F61" s="12">
        <v>0</v>
      </c>
    </row>
    <row r="62" spans="1:6">
      <c r="A62" s="47">
        <v>0.19526618557380693</v>
      </c>
      <c r="B62" s="12">
        <v>10</v>
      </c>
      <c r="C62" s="12">
        <v>6.5</v>
      </c>
      <c r="D62" s="63">
        <v>2914000</v>
      </c>
      <c r="E62" s="12">
        <v>1</v>
      </c>
      <c r="F62" s="12">
        <v>3</v>
      </c>
    </row>
    <row r="63" spans="1:6">
      <c r="A63" s="47">
        <v>0.1594082360533009</v>
      </c>
      <c r="B63" s="12">
        <v>12</v>
      </c>
      <c r="C63" s="12">
        <v>6.6</v>
      </c>
      <c r="D63" s="12">
        <v>0</v>
      </c>
      <c r="E63" s="12">
        <v>5</v>
      </c>
      <c r="F63" s="12">
        <v>3</v>
      </c>
    </row>
    <row r="64" spans="1:6">
      <c r="A64" s="47">
        <v>0.13497737523139189</v>
      </c>
      <c r="B64" s="12">
        <v>10</v>
      </c>
      <c r="C64" s="12">
        <v>6.9</v>
      </c>
      <c r="D64" s="63">
        <v>100000</v>
      </c>
      <c r="E64" s="12">
        <v>0</v>
      </c>
      <c r="F64" s="12">
        <v>5</v>
      </c>
    </row>
    <row r="65" spans="1:6">
      <c r="A65" s="47">
        <v>9.0403078769415404E-2</v>
      </c>
      <c r="B65" s="12">
        <v>8</v>
      </c>
      <c r="C65" s="12">
        <v>7</v>
      </c>
      <c r="D65" s="63">
        <v>0</v>
      </c>
      <c r="E65" s="12">
        <v>0</v>
      </c>
      <c r="F65" s="12">
        <v>3</v>
      </c>
    </row>
    <row r="66" spans="1:6">
      <c r="A66" s="47">
        <v>0.12913752913752916</v>
      </c>
      <c r="B66" s="12">
        <v>7</v>
      </c>
      <c r="C66" s="12">
        <v>7</v>
      </c>
      <c r="D66" s="63">
        <v>0</v>
      </c>
      <c r="E66" s="12">
        <v>0</v>
      </c>
      <c r="F66" s="12">
        <v>3</v>
      </c>
    </row>
    <row r="67" spans="1:6">
      <c r="A67" s="47">
        <v>8.5926762437516985E-2</v>
      </c>
      <c r="B67" s="12">
        <v>8</v>
      </c>
      <c r="C67" s="12">
        <v>7.25</v>
      </c>
      <c r="D67" s="63">
        <v>0</v>
      </c>
      <c r="E67" s="12">
        <v>0</v>
      </c>
      <c r="F67" s="12">
        <v>1</v>
      </c>
    </row>
    <row r="68" spans="1:6">
      <c r="A68" s="47">
        <v>0.19650138737493641</v>
      </c>
      <c r="B68" s="12">
        <v>11</v>
      </c>
      <c r="C68" s="12">
        <v>7.25</v>
      </c>
      <c r="D68" s="63">
        <v>24000</v>
      </c>
      <c r="E68" s="12">
        <v>3</v>
      </c>
      <c r="F68" s="12">
        <v>3</v>
      </c>
    </row>
    <row r="69" spans="1:6">
      <c r="A69" s="47">
        <v>0.15357961113195409</v>
      </c>
      <c r="B69" s="12">
        <v>10</v>
      </c>
      <c r="C69" s="12">
        <v>7.4</v>
      </c>
      <c r="D69" s="63">
        <v>0</v>
      </c>
      <c r="E69" s="12">
        <v>3</v>
      </c>
      <c r="F69" s="12">
        <v>2</v>
      </c>
    </row>
    <row r="70" spans="1:6">
      <c r="A70" s="47">
        <v>0.15391038566233559</v>
      </c>
      <c r="B70" s="12">
        <v>12</v>
      </c>
      <c r="C70" s="12">
        <v>7.45</v>
      </c>
      <c r="D70" s="63">
        <v>0</v>
      </c>
      <c r="E70" s="12">
        <v>4</v>
      </c>
      <c r="F70" s="12">
        <v>8</v>
      </c>
    </row>
    <row r="71" spans="1:6">
      <c r="A71" s="47">
        <v>0.18278983305355856</v>
      </c>
      <c r="B71" s="12">
        <v>16</v>
      </c>
      <c r="C71" s="12">
        <v>7.45</v>
      </c>
      <c r="D71" s="63">
        <v>0</v>
      </c>
      <c r="E71" s="12">
        <v>3</v>
      </c>
      <c r="F71" s="12">
        <v>28</v>
      </c>
    </row>
    <row r="72" spans="1:6">
      <c r="A72" s="47">
        <v>8.5852867725426163E-2</v>
      </c>
      <c r="B72" s="12">
        <v>9</v>
      </c>
      <c r="C72" s="12">
        <v>7.5</v>
      </c>
      <c r="D72" s="63">
        <v>600000</v>
      </c>
      <c r="E72" s="12">
        <v>0</v>
      </c>
      <c r="F72" s="12">
        <v>3</v>
      </c>
    </row>
    <row r="73" spans="1:6">
      <c r="A73" s="47">
        <v>9.6590716988759345E-2</v>
      </c>
      <c r="B73" s="12">
        <v>11</v>
      </c>
      <c r="C73" s="12">
        <v>7.5</v>
      </c>
      <c r="D73" s="63">
        <v>250000</v>
      </c>
      <c r="E73" s="12">
        <v>0</v>
      </c>
      <c r="F73" s="12">
        <v>2</v>
      </c>
    </row>
    <row r="74" spans="1:6">
      <c r="A74" s="47">
        <v>0.16120019162701738</v>
      </c>
      <c r="B74" s="12">
        <v>8</v>
      </c>
      <c r="C74" s="12">
        <v>7.5</v>
      </c>
      <c r="D74" s="63">
        <v>44468</v>
      </c>
      <c r="E74" s="12">
        <v>0</v>
      </c>
      <c r="F74" s="12">
        <v>4</v>
      </c>
    </row>
    <row r="75" spans="1:6">
      <c r="A75" s="47">
        <v>0.1327741280639739</v>
      </c>
      <c r="B75" s="12">
        <v>15</v>
      </c>
      <c r="C75" s="12">
        <v>7.55</v>
      </c>
      <c r="D75" s="63">
        <v>273000</v>
      </c>
      <c r="E75" s="12">
        <v>4</v>
      </c>
      <c r="F75" s="12">
        <v>8</v>
      </c>
    </row>
    <row r="76" spans="1:6">
      <c r="A76" s="47">
        <v>0.29735571337917249</v>
      </c>
      <c r="B76" s="12">
        <v>14</v>
      </c>
      <c r="C76" s="12">
        <v>7.95</v>
      </c>
      <c r="D76" s="63">
        <v>5850000</v>
      </c>
      <c r="E76" s="12">
        <v>6</v>
      </c>
      <c r="F76" s="12"/>
    </row>
    <row r="77" spans="1:6">
      <c r="A77" s="47">
        <v>0.18070279940532091</v>
      </c>
      <c r="B77" s="12">
        <v>12</v>
      </c>
      <c r="C77" s="12">
        <v>8</v>
      </c>
      <c r="D77" s="63">
        <v>50000</v>
      </c>
      <c r="E77" s="12">
        <v>2</v>
      </c>
      <c r="F77" s="12">
        <v>1</v>
      </c>
    </row>
    <row r="78" spans="1:6">
      <c r="A78" s="47">
        <v>0.26281633767648638</v>
      </c>
      <c r="B78" s="12">
        <v>9</v>
      </c>
      <c r="C78" s="12">
        <v>8</v>
      </c>
      <c r="D78" s="63">
        <v>849000</v>
      </c>
      <c r="E78" s="12">
        <v>0</v>
      </c>
      <c r="F78" s="12">
        <v>12</v>
      </c>
    </row>
    <row r="79" spans="1:6">
      <c r="A79" s="47">
        <v>0.15145341783907515</v>
      </c>
      <c r="B79" s="12">
        <v>7</v>
      </c>
      <c r="C79" s="12">
        <v>8.1199999999999992</v>
      </c>
      <c r="D79" s="63">
        <v>50000</v>
      </c>
      <c r="E79" s="12">
        <v>0</v>
      </c>
      <c r="F79" s="12">
        <v>1</v>
      </c>
    </row>
    <row r="80" spans="1:6">
      <c r="A80" s="47">
        <v>5.128205128205128E-2</v>
      </c>
      <c r="B80" s="12">
        <v>10</v>
      </c>
      <c r="C80" s="12">
        <v>8.25</v>
      </c>
      <c r="D80" s="63">
        <v>0</v>
      </c>
      <c r="E80" s="63">
        <v>0</v>
      </c>
      <c r="F80" s="63">
        <v>0</v>
      </c>
    </row>
    <row r="81" spans="1:6">
      <c r="A81" s="51">
        <v>0.2050958485150926</v>
      </c>
      <c r="B81" s="12">
        <v>13</v>
      </c>
      <c r="C81" s="12">
        <v>8.4499999999999993</v>
      </c>
      <c r="D81" s="12">
        <v>0</v>
      </c>
      <c r="E81" s="12">
        <v>9</v>
      </c>
      <c r="F81" s="12">
        <v>0</v>
      </c>
    </row>
    <row r="82" spans="1:6">
      <c r="A82" s="47">
        <v>0.13179049057367662</v>
      </c>
      <c r="B82" s="12">
        <v>9</v>
      </c>
      <c r="C82" s="12">
        <v>8.5</v>
      </c>
      <c r="D82" s="63">
        <v>532100</v>
      </c>
      <c r="E82" s="12">
        <v>0</v>
      </c>
      <c r="F82" s="12">
        <v>5</v>
      </c>
    </row>
    <row r="83" spans="1:6">
      <c r="A83" s="47">
        <v>0.17857690049761399</v>
      </c>
      <c r="B83" s="12">
        <v>9</v>
      </c>
      <c r="C83" s="12">
        <v>8.5</v>
      </c>
      <c r="D83" s="63">
        <v>54744</v>
      </c>
      <c r="E83" s="12">
        <v>0</v>
      </c>
      <c r="F83" s="12">
        <v>8</v>
      </c>
    </row>
    <row r="84" spans="1:6">
      <c r="A84" s="47">
        <v>0.12248292961164248</v>
      </c>
      <c r="B84" s="12">
        <v>9</v>
      </c>
      <c r="C84" s="12">
        <v>8.75</v>
      </c>
      <c r="D84" s="63">
        <v>0</v>
      </c>
      <c r="E84" s="12">
        <v>0</v>
      </c>
      <c r="F84" s="12">
        <v>6</v>
      </c>
    </row>
    <row r="85" spans="1:6">
      <c r="A85" s="47">
        <v>0.11355651183120745</v>
      </c>
      <c r="B85" s="12">
        <v>11</v>
      </c>
      <c r="C85" s="12">
        <v>9</v>
      </c>
      <c r="D85" s="63">
        <v>600000</v>
      </c>
      <c r="E85" s="12">
        <v>1</v>
      </c>
      <c r="F85" s="12">
        <v>6</v>
      </c>
    </row>
    <row r="86" spans="1:6">
      <c r="A86" s="47">
        <v>0.17029329297427975</v>
      </c>
      <c r="B86" s="12">
        <v>11</v>
      </c>
      <c r="C86" s="12">
        <v>9</v>
      </c>
      <c r="D86" s="63">
        <v>56000</v>
      </c>
      <c r="E86" s="12">
        <v>0</v>
      </c>
      <c r="F86" s="12">
        <v>8</v>
      </c>
    </row>
    <row r="87" spans="1:6">
      <c r="A87" s="47">
        <v>0.24206378546309068</v>
      </c>
      <c r="B87" s="12">
        <v>16</v>
      </c>
      <c r="C87" s="12">
        <v>9.0500000000000007</v>
      </c>
      <c r="D87" s="12">
        <v>0</v>
      </c>
      <c r="E87" s="12">
        <v>2</v>
      </c>
      <c r="F87" s="12">
        <v>16</v>
      </c>
    </row>
    <row r="88" spans="1:6">
      <c r="A88" s="47">
        <v>0.19924106028403726</v>
      </c>
      <c r="B88" s="12">
        <v>12</v>
      </c>
      <c r="C88" s="12">
        <v>9.1</v>
      </c>
      <c r="D88" s="63">
        <v>400000</v>
      </c>
      <c r="E88" s="12">
        <v>4</v>
      </c>
      <c r="F88" s="12">
        <v>4</v>
      </c>
    </row>
    <row r="89" spans="1:6">
      <c r="A89" s="47">
        <v>4.8263072664748982E-2</v>
      </c>
      <c r="B89" s="12">
        <v>11</v>
      </c>
      <c r="C89" s="12">
        <v>9.5</v>
      </c>
      <c r="D89" s="63">
        <v>4771261</v>
      </c>
      <c r="E89" s="12">
        <v>0</v>
      </c>
      <c r="F89" s="12"/>
    </row>
    <row r="90" spans="1:6">
      <c r="A90" s="47">
        <v>0.1215399206062269</v>
      </c>
      <c r="B90" s="12">
        <v>11</v>
      </c>
      <c r="C90" s="12">
        <v>9.5</v>
      </c>
      <c r="D90" s="63">
        <v>122500</v>
      </c>
      <c r="E90" s="12">
        <v>0</v>
      </c>
      <c r="F90" s="12">
        <v>4</v>
      </c>
    </row>
    <row r="91" spans="1:6">
      <c r="A91" s="47">
        <v>0.22509686612796131</v>
      </c>
      <c r="B91" s="12">
        <v>20</v>
      </c>
      <c r="C91" s="12">
        <v>9.5500000000000007</v>
      </c>
      <c r="D91" s="63">
        <v>0</v>
      </c>
      <c r="E91" s="12">
        <v>21</v>
      </c>
      <c r="F91" s="12">
        <v>1</v>
      </c>
    </row>
    <row r="92" spans="1:6">
      <c r="A92" s="47">
        <v>0.29089941852233714</v>
      </c>
      <c r="B92" s="12">
        <v>21</v>
      </c>
      <c r="C92" s="12">
        <v>9.5500000000000007</v>
      </c>
      <c r="D92" s="63">
        <v>100000</v>
      </c>
      <c r="E92" s="12">
        <v>2</v>
      </c>
      <c r="F92" s="12">
        <v>32</v>
      </c>
    </row>
    <row r="93" spans="1:6">
      <c r="A93" s="47">
        <v>0.11562040422916203</v>
      </c>
      <c r="B93" s="12">
        <v>17</v>
      </c>
      <c r="C93" s="12">
        <v>9.6999999999999993</v>
      </c>
      <c r="D93" s="63">
        <v>0</v>
      </c>
      <c r="E93" s="12">
        <v>0</v>
      </c>
      <c r="F93" s="12">
        <v>2</v>
      </c>
    </row>
    <row r="94" spans="1:6">
      <c r="A94" s="47">
        <v>8.4069195205550035E-2</v>
      </c>
      <c r="B94" s="12">
        <v>11</v>
      </c>
      <c r="C94" s="12">
        <v>9.75</v>
      </c>
      <c r="D94" s="63">
        <v>0</v>
      </c>
      <c r="E94" s="12">
        <v>0</v>
      </c>
      <c r="F94" s="12">
        <v>1</v>
      </c>
    </row>
    <row r="95" spans="1:6">
      <c r="A95" s="47">
        <v>0.20592198829192795</v>
      </c>
      <c r="B95" s="12">
        <v>14</v>
      </c>
      <c r="C95" s="12">
        <v>9.75</v>
      </c>
      <c r="D95" s="63">
        <v>762605</v>
      </c>
      <c r="E95" s="12">
        <v>0</v>
      </c>
      <c r="F95" s="12">
        <v>10</v>
      </c>
    </row>
    <row r="96" spans="1:6">
      <c r="A96" s="47">
        <v>0.2123573033745198</v>
      </c>
      <c r="B96" s="12">
        <v>10</v>
      </c>
      <c r="C96" s="12">
        <v>9.8699999999999992</v>
      </c>
      <c r="D96" s="63">
        <v>0</v>
      </c>
      <c r="E96" s="12">
        <v>2</v>
      </c>
      <c r="F96" s="12">
        <v>7</v>
      </c>
    </row>
    <row r="97" spans="1:6">
      <c r="A97" s="47">
        <v>8.9695261388909209E-2</v>
      </c>
      <c r="B97" s="12">
        <v>14</v>
      </c>
      <c r="C97" s="12">
        <v>10</v>
      </c>
      <c r="D97" s="63">
        <v>0</v>
      </c>
      <c r="E97" s="12">
        <v>2</v>
      </c>
      <c r="F97" s="12">
        <v>4</v>
      </c>
    </row>
    <row r="98" spans="1:6">
      <c r="A98" s="47">
        <v>0.20685040099136023</v>
      </c>
      <c r="B98" s="12">
        <v>11</v>
      </c>
      <c r="C98" s="12">
        <v>10</v>
      </c>
      <c r="D98" s="63">
        <v>149149</v>
      </c>
      <c r="E98" s="12">
        <v>1</v>
      </c>
      <c r="F98" s="12">
        <v>7</v>
      </c>
    </row>
    <row r="99" spans="1:6">
      <c r="A99" s="47">
        <v>0.105929878027719</v>
      </c>
      <c r="B99" s="12">
        <v>13</v>
      </c>
      <c r="C99" s="12">
        <v>10.15</v>
      </c>
      <c r="D99" s="63">
        <v>0</v>
      </c>
      <c r="E99" s="12">
        <v>0</v>
      </c>
      <c r="F99" s="12">
        <v>2</v>
      </c>
    </row>
    <row r="100" spans="1:6">
      <c r="A100" s="47">
        <v>9.7729024251517166E-2</v>
      </c>
      <c r="B100" s="12">
        <v>12</v>
      </c>
      <c r="C100" s="12">
        <v>10.25</v>
      </c>
      <c r="D100" s="63">
        <v>0</v>
      </c>
      <c r="E100" s="12">
        <v>1</v>
      </c>
      <c r="F100" s="12">
        <v>5</v>
      </c>
    </row>
    <row r="101" spans="1:6">
      <c r="A101" s="47">
        <v>0.11277482596340908</v>
      </c>
      <c r="B101" s="12">
        <v>10</v>
      </c>
      <c r="C101" s="12">
        <v>10.25</v>
      </c>
      <c r="D101" s="63">
        <v>50000</v>
      </c>
      <c r="E101" s="12">
        <v>0</v>
      </c>
      <c r="F101" s="12">
        <v>4</v>
      </c>
    </row>
    <row r="102" spans="1:6">
      <c r="A102" s="47">
        <v>0.17258017149061239</v>
      </c>
      <c r="B102" s="12">
        <v>11</v>
      </c>
      <c r="C102" s="12">
        <v>10.25</v>
      </c>
      <c r="D102" s="63">
        <v>0</v>
      </c>
      <c r="E102" s="12">
        <v>0</v>
      </c>
      <c r="F102" s="12">
        <v>6</v>
      </c>
    </row>
    <row r="103" spans="1:6">
      <c r="A103" s="47">
        <v>0.14410839605826495</v>
      </c>
      <c r="B103" s="12">
        <v>10</v>
      </c>
      <c r="C103" s="12">
        <v>10.5</v>
      </c>
      <c r="D103" s="63">
        <v>200000</v>
      </c>
      <c r="E103" s="12">
        <v>1</v>
      </c>
      <c r="F103" s="12">
        <v>0</v>
      </c>
    </row>
    <row r="104" spans="1:6">
      <c r="A104" s="47">
        <v>0.10213462817853691</v>
      </c>
      <c r="B104" s="12">
        <v>14</v>
      </c>
      <c r="C104" s="12">
        <v>11.5</v>
      </c>
      <c r="D104" s="63">
        <v>0</v>
      </c>
      <c r="E104" s="12">
        <v>0</v>
      </c>
      <c r="F104" s="12">
        <v>0</v>
      </c>
    </row>
    <row r="105" spans="1:6">
      <c r="A105" s="47">
        <v>0.15268076755858287</v>
      </c>
      <c r="B105" s="12">
        <v>16</v>
      </c>
      <c r="C105" s="12">
        <v>11.75</v>
      </c>
      <c r="D105" s="63">
        <v>0</v>
      </c>
      <c r="E105" s="12">
        <v>1</v>
      </c>
      <c r="F105" s="12">
        <v>1</v>
      </c>
    </row>
    <row r="106" spans="1:6">
      <c r="A106" s="47">
        <v>5.5050230017042116E-2</v>
      </c>
      <c r="B106" s="12">
        <v>12</v>
      </c>
      <c r="C106" s="12">
        <v>12</v>
      </c>
      <c r="D106" s="63">
        <v>250000</v>
      </c>
      <c r="E106" s="63">
        <v>0</v>
      </c>
      <c r="F106" s="63">
        <v>0</v>
      </c>
    </row>
    <row r="107" spans="1:6">
      <c r="A107" s="47">
        <v>0.1626373935959437</v>
      </c>
      <c r="B107" s="12">
        <v>13</v>
      </c>
      <c r="C107" s="12">
        <v>12.5</v>
      </c>
      <c r="D107" s="63">
        <v>0</v>
      </c>
      <c r="E107" s="12">
        <v>0</v>
      </c>
      <c r="F107" s="12">
        <v>12</v>
      </c>
    </row>
    <row r="108" spans="1:6">
      <c r="A108" s="47">
        <v>0.16767503137124468</v>
      </c>
      <c r="B108" s="12">
        <v>17</v>
      </c>
      <c r="C108" s="12">
        <v>12.5</v>
      </c>
      <c r="D108" s="63">
        <v>162700</v>
      </c>
      <c r="E108" s="12">
        <v>3</v>
      </c>
      <c r="F108" s="12">
        <v>4</v>
      </c>
    </row>
    <row r="109" spans="1:6">
      <c r="A109" s="47">
        <v>0.12412218113550962</v>
      </c>
      <c r="B109" s="12">
        <v>14</v>
      </c>
      <c r="C109" s="12">
        <v>12.6</v>
      </c>
      <c r="D109" s="63">
        <v>201000</v>
      </c>
      <c r="E109" s="12">
        <v>0</v>
      </c>
      <c r="F109" s="12">
        <v>3</v>
      </c>
    </row>
    <row r="110" spans="1:6">
      <c r="A110" s="47">
        <v>4.0905040905040907E-2</v>
      </c>
      <c r="B110" s="12">
        <v>14</v>
      </c>
      <c r="C110" s="12">
        <v>12.95</v>
      </c>
      <c r="D110" s="63">
        <v>0</v>
      </c>
      <c r="E110" s="63">
        <v>0</v>
      </c>
      <c r="F110" s="63">
        <v>1</v>
      </c>
    </row>
    <row r="111" spans="1:6">
      <c r="A111" s="47">
        <v>9.0627790589709878E-2</v>
      </c>
      <c r="B111" s="12">
        <v>17</v>
      </c>
      <c r="C111" s="12">
        <v>13</v>
      </c>
      <c r="D111" s="63">
        <v>0</v>
      </c>
      <c r="E111" s="12">
        <v>0</v>
      </c>
      <c r="F111" s="12">
        <v>2</v>
      </c>
    </row>
    <row r="112" spans="1:6">
      <c r="A112" s="47">
        <v>0.10595099717334268</v>
      </c>
      <c r="B112" s="12">
        <v>13</v>
      </c>
      <c r="C112" s="12">
        <v>13</v>
      </c>
      <c r="D112" s="63">
        <v>200000</v>
      </c>
      <c r="E112" s="12">
        <v>0</v>
      </c>
      <c r="F112" s="12">
        <v>13</v>
      </c>
    </row>
    <row r="113" spans="1:6">
      <c r="A113" s="47">
        <v>0.11558008971790884</v>
      </c>
      <c r="B113" s="12">
        <v>19</v>
      </c>
      <c r="C113" s="12">
        <v>13.25</v>
      </c>
      <c r="D113" s="63">
        <v>0</v>
      </c>
      <c r="E113" s="12">
        <v>0</v>
      </c>
      <c r="F113" s="12">
        <v>0</v>
      </c>
    </row>
    <row r="114" spans="1:6">
      <c r="A114" s="47">
        <v>0.25273069642373375</v>
      </c>
      <c r="B114" s="12">
        <v>20</v>
      </c>
      <c r="C114" s="12">
        <v>13.45</v>
      </c>
      <c r="D114" s="63">
        <v>5725051</v>
      </c>
      <c r="E114" s="12">
        <v>4</v>
      </c>
      <c r="F114" s="12">
        <v>14</v>
      </c>
    </row>
    <row r="115" spans="1:6">
      <c r="A115" s="47">
        <v>0.16135960597908738</v>
      </c>
      <c r="B115" s="12">
        <v>11</v>
      </c>
      <c r="C115" s="12">
        <v>13.48</v>
      </c>
      <c r="D115" s="63">
        <v>43000</v>
      </c>
      <c r="E115" s="12">
        <v>0</v>
      </c>
      <c r="F115" s="12">
        <v>7</v>
      </c>
    </row>
    <row r="116" spans="1:6">
      <c r="A116" s="47">
        <v>0.1320971929512233</v>
      </c>
      <c r="B116" s="12">
        <v>17</v>
      </c>
      <c r="C116" s="12">
        <v>13.5</v>
      </c>
      <c r="D116" s="63">
        <v>0</v>
      </c>
      <c r="E116" s="12">
        <v>0</v>
      </c>
      <c r="F116" s="12">
        <v>6</v>
      </c>
    </row>
    <row r="117" spans="1:6">
      <c r="A117" s="47">
        <v>0.14144310000309071</v>
      </c>
      <c r="B117" s="12">
        <v>16</v>
      </c>
      <c r="C117" s="12">
        <v>14.5</v>
      </c>
      <c r="D117" s="63">
        <v>0</v>
      </c>
      <c r="E117" s="12">
        <v>3</v>
      </c>
      <c r="F117" s="12">
        <v>11</v>
      </c>
    </row>
    <row r="118" spans="1:6">
      <c r="A118" s="47">
        <v>0.17763113818262946</v>
      </c>
      <c r="B118" s="12">
        <v>13</v>
      </c>
      <c r="C118" s="12">
        <v>14.99</v>
      </c>
      <c r="D118" s="63">
        <v>26000</v>
      </c>
      <c r="E118" s="12">
        <v>0</v>
      </c>
      <c r="F118" s="12">
        <v>14</v>
      </c>
    </row>
    <row r="119" spans="1:6">
      <c r="A119" s="47">
        <v>0.15485890897219057</v>
      </c>
      <c r="B119" s="12">
        <v>15</v>
      </c>
      <c r="C119" s="12">
        <v>15.25</v>
      </c>
      <c r="D119" s="63">
        <v>200000</v>
      </c>
      <c r="E119" s="12">
        <v>0</v>
      </c>
      <c r="F119" s="12">
        <v>13</v>
      </c>
    </row>
    <row r="123" spans="1:6">
      <c r="A123" s="14"/>
      <c r="B123" s="64"/>
    </row>
    <row r="124" spans="1:6">
      <c r="A124" s="51"/>
      <c r="B124" s="7"/>
    </row>
    <row r="125" spans="1:6">
      <c r="A125" s="51"/>
      <c r="B125" s="12"/>
    </row>
    <row r="126" spans="1:6">
      <c r="A126" s="51"/>
      <c r="B126" s="12"/>
    </row>
    <row r="127" spans="1:6">
      <c r="A127" s="51"/>
      <c r="B127" s="12"/>
    </row>
    <row r="128" spans="1:6">
      <c r="A128" s="52"/>
      <c r="B128" s="12"/>
    </row>
    <row r="129" spans="1:2">
      <c r="A129" s="51"/>
      <c r="B129" s="12"/>
    </row>
    <row r="130" spans="1:2">
      <c r="A130" s="51"/>
      <c r="B130" s="12"/>
    </row>
    <row r="131" spans="1:2">
      <c r="A131" s="51"/>
      <c r="B131" s="12"/>
    </row>
    <row r="132" spans="1:2">
      <c r="A132" s="51"/>
      <c r="B132" s="12"/>
    </row>
    <row r="133" spans="1:2">
      <c r="A133" s="51"/>
      <c r="B133" s="12"/>
    </row>
    <row r="134" spans="1:2">
      <c r="A134" s="51"/>
      <c r="B134" s="11"/>
    </row>
    <row r="135" spans="1:2">
      <c r="A135" s="51"/>
      <c r="B135" s="12"/>
    </row>
    <row r="136" spans="1:2">
      <c r="A136" s="51"/>
      <c r="B136" s="12"/>
    </row>
    <row r="137" spans="1:2">
      <c r="A137" s="51"/>
      <c r="B137" s="12"/>
    </row>
    <row r="138" spans="1:2">
      <c r="A138" s="51"/>
      <c r="B138" s="12"/>
    </row>
    <row r="139" spans="1:2">
      <c r="A139" s="51"/>
      <c r="B139" s="12"/>
    </row>
    <row r="140" spans="1:2">
      <c r="A140" s="51"/>
      <c r="B140" s="12"/>
    </row>
    <row r="141" spans="1:2">
      <c r="A141" s="51"/>
      <c r="B141" s="12"/>
    </row>
    <row r="142" spans="1:2">
      <c r="A142" s="51"/>
      <c r="B142" s="12"/>
    </row>
    <row r="143" spans="1:2">
      <c r="A143" s="51"/>
      <c r="B143" s="12"/>
    </row>
    <row r="144" spans="1:2">
      <c r="A144" s="51"/>
      <c r="B144" s="12"/>
    </row>
    <row r="145" spans="1:2">
      <c r="A145" s="51"/>
      <c r="B145" s="12"/>
    </row>
    <row r="146" spans="1:2">
      <c r="A146" s="51"/>
      <c r="B146" s="12"/>
    </row>
    <row r="147" spans="1:2">
      <c r="A147" s="51"/>
      <c r="B147" s="12"/>
    </row>
    <row r="148" spans="1:2">
      <c r="A148" s="51"/>
      <c r="B148" s="12"/>
    </row>
    <row r="149" spans="1:2">
      <c r="A149" s="51"/>
      <c r="B149" s="12"/>
    </row>
    <row r="150" spans="1:2">
      <c r="A150" s="51"/>
      <c r="B150" s="12"/>
    </row>
    <row r="151" spans="1:2">
      <c r="A151" s="51"/>
      <c r="B151" s="12"/>
    </row>
    <row r="152" spans="1:2">
      <c r="A152" s="51"/>
      <c r="B152" s="12"/>
    </row>
    <row r="153" spans="1:2">
      <c r="A153" s="51"/>
      <c r="B153" s="12"/>
    </row>
    <row r="154" spans="1:2">
      <c r="A154" s="51"/>
      <c r="B154" s="12"/>
    </row>
    <row r="155" spans="1:2">
      <c r="A155" s="51"/>
      <c r="B155" s="12"/>
    </row>
    <row r="156" spans="1:2">
      <c r="A156" s="51"/>
      <c r="B156" s="12"/>
    </row>
    <row r="157" spans="1:2">
      <c r="A157" s="51"/>
      <c r="B157" s="12"/>
    </row>
    <row r="158" spans="1:2">
      <c r="A158" s="51"/>
      <c r="B158" s="12"/>
    </row>
    <row r="159" spans="1:2">
      <c r="A159" s="51"/>
      <c r="B159" s="12"/>
    </row>
    <row r="160" spans="1:2">
      <c r="A160" s="51"/>
      <c r="B160" s="12"/>
    </row>
    <row r="161" spans="1:2">
      <c r="A161" s="51"/>
      <c r="B161" s="12"/>
    </row>
    <row r="162" spans="1:2">
      <c r="A162" s="51"/>
      <c r="B162" s="12"/>
    </row>
    <row r="163" spans="1:2">
      <c r="A163" s="51"/>
      <c r="B163" s="12"/>
    </row>
    <row r="164" spans="1:2">
      <c r="A164" s="51"/>
      <c r="B164" s="12"/>
    </row>
    <row r="165" spans="1:2">
      <c r="A165" s="51"/>
      <c r="B165" s="12"/>
    </row>
    <row r="166" spans="1:2">
      <c r="A166" s="51"/>
      <c r="B166" s="12"/>
    </row>
    <row r="167" spans="1:2">
      <c r="A167" s="51"/>
      <c r="B167" s="12"/>
    </row>
    <row r="168" spans="1:2">
      <c r="A168" s="51"/>
      <c r="B168" s="12"/>
    </row>
    <row r="169" spans="1:2">
      <c r="A169" s="51"/>
      <c r="B169" s="12"/>
    </row>
    <row r="170" spans="1:2">
      <c r="A170" s="51"/>
      <c r="B170" s="12"/>
    </row>
    <row r="171" spans="1:2">
      <c r="A171" s="51"/>
      <c r="B171" s="12"/>
    </row>
    <row r="172" spans="1:2">
      <c r="A172" s="51"/>
      <c r="B172" s="12"/>
    </row>
    <row r="173" spans="1:2">
      <c r="A173" s="51"/>
      <c r="B173" s="12"/>
    </row>
    <row r="174" spans="1:2">
      <c r="A174" s="51"/>
      <c r="B174" s="12"/>
    </row>
    <row r="175" spans="1:2">
      <c r="A175" s="51"/>
      <c r="B175" s="12"/>
    </row>
    <row r="176" spans="1:2">
      <c r="A176" s="51"/>
      <c r="B176" s="12"/>
    </row>
    <row r="177" spans="1:2">
      <c r="A177" s="51"/>
      <c r="B177" s="12"/>
    </row>
    <row r="178" spans="1:2">
      <c r="A178" s="51"/>
      <c r="B178" s="12"/>
    </row>
    <row r="179" spans="1:2">
      <c r="A179" s="51"/>
      <c r="B179" s="12"/>
    </row>
    <row r="180" spans="1:2">
      <c r="A180" s="51"/>
      <c r="B180" s="12"/>
    </row>
    <row r="181" spans="1:2">
      <c r="A181" s="51"/>
      <c r="B181" s="12"/>
    </row>
    <row r="182" spans="1:2">
      <c r="A182" s="51"/>
      <c r="B182" s="12"/>
    </row>
    <row r="183" spans="1:2">
      <c r="A183" s="51"/>
      <c r="B183" s="12"/>
    </row>
    <row r="184" spans="1:2">
      <c r="A184" s="51"/>
      <c r="B184" s="12"/>
    </row>
    <row r="185" spans="1:2">
      <c r="A185" s="51"/>
      <c r="B185" s="12"/>
    </row>
    <row r="186" spans="1:2">
      <c r="A186" s="51"/>
      <c r="B186" s="12"/>
    </row>
    <row r="187" spans="1:2">
      <c r="A187" s="51"/>
      <c r="B187" s="12"/>
    </row>
    <row r="188" spans="1:2">
      <c r="A188" s="51"/>
      <c r="B188" s="12"/>
    </row>
    <row r="189" spans="1:2">
      <c r="A189" s="51"/>
      <c r="B189" s="12"/>
    </row>
    <row r="190" spans="1:2">
      <c r="A190" s="51"/>
      <c r="B190" s="12"/>
    </row>
    <row r="191" spans="1:2">
      <c r="A191" s="51"/>
      <c r="B191" s="12"/>
    </row>
    <row r="192" spans="1:2">
      <c r="A192" s="51"/>
      <c r="B192" s="12"/>
    </row>
    <row r="193" spans="1:2">
      <c r="A193" s="51"/>
      <c r="B193" s="12"/>
    </row>
    <row r="194" spans="1:2">
      <c r="A194" s="51"/>
      <c r="B194" s="12"/>
    </row>
    <row r="195" spans="1:2">
      <c r="A195" s="51"/>
      <c r="B195" s="12"/>
    </row>
    <row r="196" spans="1:2">
      <c r="A196" s="51"/>
      <c r="B196" s="12"/>
    </row>
    <row r="197" spans="1:2">
      <c r="A197" s="51"/>
      <c r="B197" s="12"/>
    </row>
    <row r="198" spans="1:2">
      <c r="A198" s="51"/>
      <c r="B198" s="12"/>
    </row>
    <row r="199" spans="1:2">
      <c r="A199" s="51"/>
      <c r="B199" s="12"/>
    </row>
    <row r="200" spans="1:2">
      <c r="A200" s="51"/>
      <c r="B200" s="12"/>
    </row>
    <row r="201" spans="1:2">
      <c r="A201" s="51"/>
      <c r="B201" s="12"/>
    </row>
    <row r="202" spans="1:2">
      <c r="A202" s="51"/>
      <c r="B202" s="12"/>
    </row>
    <row r="203" spans="1:2">
      <c r="A203" s="51"/>
      <c r="B203" s="12"/>
    </row>
    <row r="204" spans="1:2">
      <c r="A204" s="51"/>
      <c r="B204" s="12"/>
    </row>
    <row r="205" spans="1:2">
      <c r="A205" s="51"/>
      <c r="B205" s="12"/>
    </row>
    <row r="206" spans="1:2">
      <c r="A206" s="51"/>
      <c r="B206" s="12"/>
    </row>
    <row r="207" spans="1:2">
      <c r="A207" s="51"/>
      <c r="B207" s="12"/>
    </row>
    <row r="208" spans="1:2">
      <c r="A208" s="51"/>
      <c r="B208" s="12"/>
    </row>
    <row r="209" spans="1:2">
      <c r="A209" s="51"/>
      <c r="B209" s="12"/>
    </row>
    <row r="210" spans="1:2">
      <c r="A210" s="51"/>
      <c r="B210" s="12"/>
    </row>
    <row r="211" spans="1:2">
      <c r="A211" s="51"/>
      <c r="B211" s="12"/>
    </row>
    <row r="212" spans="1:2">
      <c r="A212" s="51"/>
      <c r="B212" s="12"/>
    </row>
    <row r="213" spans="1:2">
      <c r="A213" s="51"/>
      <c r="B213" s="12"/>
    </row>
    <row r="214" spans="1:2">
      <c r="A214" s="51"/>
      <c r="B214" s="12"/>
    </row>
    <row r="215" spans="1:2">
      <c r="A215" s="51"/>
      <c r="B215" s="12"/>
    </row>
    <row r="216" spans="1:2">
      <c r="A216" s="51"/>
      <c r="B216" s="12"/>
    </row>
    <row r="217" spans="1:2">
      <c r="A217" s="51"/>
      <c r="B217" s="12"/>
    </row>
    <row r="218" spans="1:2">
      <c r="A218" s="51"/>
      <c r="B218" s="12"/>
    </row>
    <row r="219" spans="1:2">
      <c r="A219" s="51"/>
      <c r="B219" s="12"/>
    </row>
    <row r="220" spans="1:2">
      <c r="A220" s="51"/>
      <c r="B220" s="12"/>
    </row>
  </sheetData>
  <protectedRanges>
    <protectedRange sqref="B208" name="Диапазон1_2_4"/>
    <protectedRange sqref="B194" name="Диапазон1_10_4"/>
    <protectedRange sqref="B216" name="Диапазон1_19_4"/>
    <protectedRange sqref="B191" name="Диапазон1_22_4"/>
    <protectedRange sqref="B135" name="Диапазон1_28_4"/>
    <protectedRange sqref="B163" name="Диапазон1_31_4"/>
    <protectedRange sqref="B220" name="Диапазон1_36_4"/>
    <protectedRange sqref="B161" name="Диапазон1_37_4"/>
    <protectedRange sqref="B166" name="Диапазон1_39_4"/>
    <protectedRange sqref="B160" name="Диапазон1_43_4"/>
    <protectedRange sqref="B167" name="Диапазон1_46_4"/>
    <protectedRange sqref="B170" name="Диапазон1_48_4"/>
    <protectedRange sqref="B172" name="Диапазон1_50_4"/>
    <protectedRange sqref="B199" name="Диапазон1_53_4"/>
    <protectedRange sqref="B202" name="Диапазон1_57_4"/>
    <protectedRange sqref="B213" name="Диапазон1_59_4"/>
    <protectedRange sqref="B182" name="Диапазон1_3_2_2"/>
    <protectedRange sqref="B142" name="Диапазон1_65_4"/>
    <protectedRange sqref="B144" name="Диапазон1_67_4"/>
    <protectedRange sqref="B188" name="Диапазон1_69_4"/>
    <protectedRange sqref="B178" name="Диапазон1_71_4"/>
    <protectedRange sqref="B164" name="Диапазон1_73_4"/>
    <protectedRange sqref="B189" name="Диапазон1_75_4"/>
    <protectedRange sqref="B192" name="Диапазон1_77_4"/>
    <protectedRange sqref="B153" name="Диапазон1_79_4"/>
    <protectedRange sqref="B211" name="Диапазон1_17_4"/>
    <protectedRange sqref="B147" name="Диапазон1_81_4"/>
    <protectedRange sqref="B218" name="Диапазон1_83_4"/>
    <protectedRange sqref="B168" name="Диапазон1_85_4"/>
    <protectedRange sqref="B151" name="Диапазон1_87_4"/>
    <protectedRange sqref="B215" name="Диапазон1_89_4"/>
    <protectedRange sqref="B217" name="Диапазон1_91_4"/>
    <protectedRange sqref="B145" name="Диапазон1_93_4"/>
    <protectedRange sqref="B162" name="Диапазон1_95_4"/>
    <protectedRange sqref="B185" name="Диапазон1_97_4"/>
    <protectedRange sqref="B175 B152 B184 B187 B198 B193 B171 B157:B159 B214 B204:B206 B169 B209 B146" name="Диапазон1_99_4"/>
    <protectedRange sqref="B149" name="Диапазон1_1_5_4"/>
    <protectedRange sqref="B207" name="Диапазон1_1_7_4"/>
    <protectedRange sqref="B197" name="Диапазон1_1_9_4"/>
    <protectedRange sqref="B186" name="Диапазон1_1_11_4"/>
    <protectedRange sqref="B201" name="Диапазон1_6_4"/>
    <protectedRange sqref="B150" name="Диапазон1_3_3_4"/>
    <protectedRange sqref="B173" name="Диапазон1_15_4"/>
    <protectedRange sqref="B196" name="Диапазон1_34_4"/>
    <protectedRange sqref="B154" name="Диапазон1_27_4"/>
    <protectedRange sqref="B176" name="Диапазон1_4_5"/>
    <protectedRange sqref="B107" name="Диапазон1_2_3"/>
    <protectedRange sqref="B93" name="Диапазон1_10_3"/>
    <protectedRange sqref="B115" name="Диапазон1_19_3"/>
    <protectedRange sqref="B90" name="Диапазон1_22_3"/>
    <protectedRange sqref="B34" name="Диапазон1_28_3"/>
    <protectedRange sqref="B62" name="Диапазон1_31_9"/>
    <protectedRange sqref="B119" name="Диапазон1_36_9"/>
    <protectedRange sqref="B60" name="Диапазон1_37_3"/>
    <protectedRange sqref="B65" name="Диапазон1_39_3"/>
    <protectedRange sqref="B59" name="Диапазон1_43_3"/>
    <protectedRange sqref="B66" name="Диапазон1_46_3"/>
    <protectedRange sqref="B69" name="Диапазон1_48_3"/>
    <protectedRange sqref="B71" name="Диапазон1_50_3"/>
    <protectedRange sqref="B98" name="Диапазон1_53_3"/>
    <protectedRange sqref="B101" name="Диапазон1_57_3"/>
    <protectedRange sqref="B112" name="Диапазон1_59_3"/>
    <protectedRange sqref="B81" name="Диапазон1_3_2_3"/>
    <protectedRange sqref="B41" name="Диапазон1_65_3"/>
    <protectedRange sqref="B43" name="Диапазон1_67_3"/>
    <protectedRange sqref="B87" name="Диапазон1_69_3"/>
    <protectedRange sqref="B77" name="Диапазон1_71_3"/>
    <protectedRange sqref="B63" name="Диапазон1_73_3"/>
    <protectedRange sqref="B88" name="Диапазон1_75_3"/>
    <protectedRange sqref="B91" name="Диапазон1_77_3"/>
    <protectedRange sqref="B52" name="Диапазон1_79_3"/>
    <protectedRange sqref="B110" name="Диапазон1_17_3"/>
    <protectedRange sqref="B46" name="Диапазон1_81_3"/>
    <protectedRange sqref="B117" name="Диапазон1_83_3"/>
    <protectedRange sqref="B67" name="Диапазон1_85_3"/>
    <protectedRange sqref="B50" name="Диапазон1_87_3"/>
    <protectedRange sqref="B114" name="Диапазон1_89_3"/>
    <protectedRange sqref="B116" name="Диапазон1_91_3"/>
    <protectedRange sqref="B44" name="Диапазон1_93_3"/>
    <protectedRange sqref="B61" name="Диапазон1_95_3"/>
    <protectedRange sqref="B84" name="Диапазон1_97_3"/>
    <protectedRange sqref="B74 B51 B83 B86 B97 B92 B70 B56:B58 B113 B103:B105 B68 B108 B45" name="Диапазон1_99_9"/>
    <protectedRange sqref="B48" name="Диапазон1_1_5_3"/>
    <protectedRange sqref="B106" name="Диапазон1_1_7_3"/>
    <protectedRange sqref="B96" name="Диапазон1_1_9_3"/>
    <protectedRange sqref="B85" name="Диапазон1_1_11_3"/>
    <protectedRange sqref="B100" name="Диапазон1_6_3"/>
    <protectedRange sqref="B49" name="Диапазон1_3_3_3"/>
    <protectedRange sqref="B72" name="Диапазон1_15_3"/>
    <protectedRange sqref="B95" name="Диапазон1_34_3"/>
    <protectedRange sqref="B53" name="Диапазон1_27_3"/>
    <protectedRange sqref="B75" name="Диапазон1_4_4"/>
    <protectedRange sqref="C107" name="Диапазон1_2_5"/>
    <protectedRange sqref="C93" name="Диапазон1_10_5"/>
    <protectedRange sqref="C115" name="Диапазон1_19_5"/>
    <protectedRange sqref="C90" name="Диапазон1_22_5"/>
    <protectedRange sqref="C34" name="Диапазон1_28_5"/>
    <protectedRange sqref="C62" name="Диапазон1_31_10"/>
    <protectedRange sqref="C119" name="Диапазон1_36_10"/>
    <protectedRange sqref="C60" name="Диапазон1_37_5"/>
    <protectedRange sqref="C65" name="Диапазон1_39_5"/>
    <protectedRange sqref="C59" name="Диапазон1_43_5"/>
    <protectedRange sqref="C66" name="Диапазон1_46_5"/>
    <protectedRange sqref="C69" name="Диапазон1_48_5"/>
    <protectedRange sqref="C71" name="Диапазон1_50_5"/>
    <protectedRange sqref="C98" name="Диапазон1_53_5"/>
    <protectedRange sqref="C101" name="Диапазон1_57_5"/>
    <protectedRange sqref="C112" name="Диапазон1_59_5"/>
    <protectedRange sqref="C81" name="Диапазон1_4_1_2"/>
    <protectedRange sqref="C41" name="Диапазон1_65_5"/>
    <protectedRange sqref="C43" name="Диапазон1_67_5"/>
    <protectedRange sqref="C87" name="Диапазон1_69_5"/>
    <protectedRange sqref="C77" name="Диапазон1_71_5"/>
    <protectedRange sqref="C63" name="Диапазон1_73_5"/>
    <protectedRange sqref="C88" name="Диапазон1_75_5"/>
    <protectedRange sqref="C91" name="Диапазон1_77_5"/>
    <protectedRange sqref="C52" name="Диапазон1_79_5"/>
    <protectedRange sqref="C110" name="Диапазон1_17_5"/>
    <protectedRange sqref="C46" name="Диапазон1_81_5"/>
    <protectedRange sqref="C117" name="Диапазон1_83_5"/>
    <protectedRange sqref="C67" name="Диапазон1_85_5"/>
    <protectedRange sqref="C50" name="Диапазон1_87_5"/>
    <protectedRange sqref="C114" name="Диапазон1_89_5"/>
    <protectedRange sqref="C116" name="Диапазон1_91_5"/>
    <protectedRange sqref="C44" name="Диапазон1_93_5"/>
    <protectedRange sqref="C61" name="Диапазон1_95_5"/>
    <protectedRange sqref="C84" name="Диапазон1_97_5"/>
    <protectedRange sqref="C74 C51 C83 C86 C97 C92 C70 C56:C58 C113 C103:C105 C68 C108 C45" name="Диапазон1_99_10"/>
    <protectedRange sqref="C48" name="Диапазон1_1_5_5"/>
    <protectedRange sqref="C106" name="Диапазон1_1_7_5"/>
    <protectedRange sqref="C96" name="Диапазон1_1_9_5"/>
    <protectedRange sqref="C85" name="Диапазон1_1_11_5"/>
    <protectedRange sqref="C100" name="Диапазон1_6_5"/>
    <protectedRange sqref="C49" name="Диапазон1_3_3_5"/>
    <protectedRange sqref="C72" name="Диапазон1_15_5"/>
    <protectedRange sqref="C95" name="Диапазон1_34_5"/>
    <protectedRange sqref="C53" name="Диапазон1_27_5"/>
    <protectedRange sqref="C75" name="Диапазон1_4_6"/>
    <protectedRange sqref="D107" name="Диапазон1_3_8"/>
    <protectedRange sqref="D93" name="Диапазон1_1_2_2"/>
    <protectedRange sqref="D115" name="Диапазон1_20_5"/>
    <protectedRange sqref="D90" name="Диапазон1_23_5"/>
    <protectedRange sqref="D34" name="Диапазон1_29_5"/>
    <protectedRange sqref="D62" name="Диапазон1_31_11"/>
    <protectedRange sqref="D82" name="Диапазон1_32_5"/>
    <protectedRange sqref="D119" name="Диапазон1_36_11"/>
    <protectedRange sqref="D60" name="Диапазон1_38_5"/>
    <protectedRange sqref="D65" name="Диапазон1_40_5"/>
    <protectedRange sqref="D59" name="Диапазон1_44_5"/>
    <protectedRange sqref="D25" name="Диапазон1_45_5"/>
    <protectedRange sqref="D66" name="Диапазон1_47_5"/>
    <protectedRange sqref="D69" name="Диапазон1_49_5"/>
    <protectedRange sqref="D71" name="Диапазон1_51_5"/>
    <protectedRange sqref="D98" name="Диапазон1_54_5"/>
    <protectedRange sqref="D101" name="Диапазон1_58_5"/>
    <protectedRange sqref="D112" name="Диапазон1_60_5"/>
    <protectedRange sqref="D81" name="Диапазон1_10_1_3"/>
    <protectedRange sqref="D43" name="Диапазон1_68_5"/>
    <protectedRange sqref="D87" name="Диапазон1_70_5"/>
    <protectedRange sqref="D77" name="Диапазон1_72_5"/>
    <protectedRange sqref="D63" name="Диапазон1_74_5"/>
    <protectedRange sqref="D88" name="Диапазон1_76_5"/>
    <protectedRange sqref="D91" name="Диапазон1_78_5"/>
    <protectedRange sqref="D52" name="Диапазон1_80_5"/>
    <protectedRange sqref="D110" name="Диапазон1_18_5"/>
    <protectedRange sqref="D46" name="Диапазон1_82_5"/>
    <protectedRange sqref="D117" name="Диапазон1_84_5"/>
    <protectedRange sqref="D67" name="Диапазон1_86_5"/>
    <protectedRange sqref="D50" name="Диапазон1_88_5"/>
    <protectedRange sqref="D114" name="Диапазон1_90_5"/>
    <protectedRange sqref="D116" name="Диапазон1_92_5"/>
    <protectedRange sqref="D44" name="Диапазон1_94_5"/>
    <protectedRange sqref="D61" name="Диапазон1_96_5"/>
    <protectedRange sqref="D84" name="Диапазон1_98_5"/>
    <protectedRange sqref="D74 D51 D83 D95 D86 D97 D92 D70 D56:D58 D113 D103:D105 D68 D108 D45" name="Диапазон1_99_11"/>
    <protectedRange sqref="D48" name="Диапазон1_1_6_5"/>
    <protectedRange sqref="D106" name="Диапазон1_1_8_5"/>
    <protectedRange sqref="D96" name="Диапазон1_1_10_5"/>
    <protectedRange sqref="D85" name="Диапазон1_1_12_5"/>
    <protectedRange sqref="D100" name="Диапазон1_7_5"/>
    <protectedRange sqref="D49" name="Диапазон1_3_4_5"/>
    <protectedRange sqref="D72" name="Диапазон1_16_5"/>
    <protectedRange sqref="D53" name="Диапазон1_30_5"/>
    <protectedRange sqref="D75" name="Диапазон1_5_5"/>
    <protectedRange sqref="E107:F107" name="Диапазон1_3_9"/>
    <protectedRange sqref="E93:F93" name="Диапазон1_11_4"/>
    <protectedRange sqref="E115:F115" name="Диапазон1_20_6"/>
    <protectedRange sqref="E90:F90" name="Диапазон1_23_6"/>
    <protectedRange sqref="E34:F34" name="Диапазон1_29_6"/>
    <protectedRange sqref="E62:F62" name="Диапазон1_31_12"/>
    <protectedRange sqref="E82:F82" name="Диапазон1_32_6"/>
    <protectedRange sqref="E119:F119" name="Диапазон1_36_12"/>
    <protectedRange sqref="E60:F60" name="Диапазон1_38_6"/>
    <protectedRange sqref="E65:F65" name="Диапазон1_40_6"/>
    <protectedRange sqref="E59:F59" name="Диапазон1_44_6"/>
    <protectedRange sqref="E25:F25" name="Диапазон1_45_6"/>
    <protectedRange sqref="E66:F66" name="Диапазон1_47_6"/>
    <protectedRange sqref="E69:F69" name="Диапазон1_49_6"/>
    <protectedRange sqref="E71:F71" name="Диапазон1_51_6"/>
    <protectedRange sqref="E98:F98" name="Диапазон1_54_6"/>
    <protectedRange sqref="E101:F101" name="Диапазон1_58_6"/>
    <protectedRange sqref="E112:F112" name="Диапазон1_60_6"/>
    <protectedRange sqref="E81:F81" name="Диапазон1_11_1_3"/>
    <protectedRange sqref="E41:F41" name="Диапазон1_66_3"/>
    <protectedRange sqref="E43:F43" name="Диапазон1_68_6"/>
    <protectedRange sqref="E87:F87" name="Диапазон1_70_6"/>
    <protectedRange sqref="E77:F77" name="Диапазон1_72_6"/>
    <protectedRange sqref="E63:F63" name="Диапазон1_74_6"/>
    <protectedRange sqref="E88:F88" name="Диапазон1_76_6"/>
    <protectedRange sqref="E91:F91" name="Диапазон1_78_6"/>
    <protectedRange sqref="E52:F52" name="Диапазон1_80_6"/>
    <protectedRange sqref="E110:F110" name="Диапазон1_18_6"/>
    <protectedRange sqref="E46:F46" name="Диапазон1_82_6"/>
    <protectedRange sqref="E117:F117" name="Диапазон1_84_6"/>
    <protectedRange sqref="E67:F67" name="Диапазон1_86_6"/>
    <protectedRange sqref="E50:F50" name="Диапазон1_88_6"/>
    <protectedRange sqref="E114:F114" name="Диапазон1_90_6"/>
    <protectedRange sqref="E116:F116" name="Диапазон1_92_6"/>
    <protectedRange sqref="E44:F44" name="Диапазон1_94_6"/>
    <protectedRange sqref="E61:F61" name="Диапазон1_96_6"/>
    <protectedRange sqref="E84:F84" name="Диапазон1_98_6"/>
    <protectedRange sqref="E74:F74 E51:F51 E83:F83 E95:F95 E86:F86 E97:F97 E92:F92 E70:F70 E56:F58 E113:F113 E103:F105 E68:F68 E108:F108 E45:F45" name="Диапазон1_99_12"/>
    <protectedRange sqref="E48:F48" name="Диапазон1_1_6_6"/>
    <protectedRange sqref="E106:F106" name="Диапазон1_1_8_6"/>
    <protectedRange sqref="E96:F96" name="Диапазон1_1_10_6"/>
    <protectedRange sqref="E85:F85" name="Диапазон1_1_12_6"/>
    <protectedRange sqref="E100:F100" name="Диапазон1_7_6"/>
    <protectedRange sqref="E49:F49" name="Диапазон1_3_4_6"/>
    <protectedRange sqref="E72:F72" name="Диапазон1_16_6"/>
    <protectedRange sqref="E53:F53" name="Диапазон1_30_6"/>
    <protectedRange sqref="E75:F75" name="Диапазон1_5_6"/>
  </protectedRanges>
  <autoFilter ref="A4:E4">
    <sortState ref="A5:E20">
      <sortCondition descending="1" ref="E4"/>
    </sortState>
  </autoFilter>
  <sortState ref="A23:F119">
    <sortCondition ref="C23:C119"/>
  </sortState>
  <conditionalFormatting sqref="E5:E20">
    <cfRule type="aboveAverage" dxfId="3" priority="6"/>
  </conditionalFormatting>
  <conditionalFormatting sqref="A23:A119">
    <cfRule type="cellIs" dxfId="2" priority="5" operator="greaterThan">
      <formula>0.75</formula>
    </cfRule>
  </conditionalFormatting>
  <conditionalFormatting sqref="A23:A119">
    <cfRule type="aboveAverage" dxfId="1" priority="4"/>
  </conditionalFormatting>
  <conditionalFormatting sqref="A124:A220">
    <cfRule type="aboveAverage" dxfId="0" priority="3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6" sqref="H16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Метод расчета рейтинга</vt:lpstr>
      <vt:lpstr>Лист1 (3)</vt:lpstr>
      <vt:lpstr>Анализ 2015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Schmidt</dc:creator>
  <cp:lastModifiedBy>Alexander Schmidt</cp:lastModifiedBy>
  <cp:lastPrinted>2015-09-16T14:10:27Z</cp:lastPrinted>
  <dcterms:created xsi:type="dcterms:W3CDTF">2015-05-01T01:40:58Z</dcterms:created>
  <dcterms:modified xsi:type="dcterms:W3CDTF">2016-06-14T15:09:06Z</dcterms:modified>
</cp:coreProperties>
</file>