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_Ivanov\Downloads\"/>
    </mc:Choice>
  </mc:AlternateContent>
  <bookViews>
    <workbookView xWindow="0" yWindow="30" windowWidth="15390" windowHeight="8205" tabRatio="599" activeTab="1"/>
  </bookViews>
  <sheets>
    <sheet name="Метод расчета рейтинга" sheetId="3" r:id="rId1"/>
    <sheet name="Результативность кафедр" sheetId="11" r:id="rId2"/>
    <sheet name="Анализ 2018" sheetId="12" r:id="rId3"/>
  </sheets>
  <definedNames>
    <definedName name="_xlnm._FilterDatabase" localSheetId="2" hidden="1">'Анализ 2018'!$A$4:$E$21</definedName>
    <definedName name="_xlnm._FilterDatabase" localSheetId="1" hidden="1">'Результативность кафедр'!$A$15:$AX$117</definedName>
  </definedNames>
  <calcPr calcId="162913"/>
</workbook>
</file>

<file path=xl/calcChain.xml><?xml version="1.0" encoding="utf-8"?>
<calcChain xmlns="http://schemas.openxmlformats.org/spreadsheetml/2006/main">
  <c r="E7" i="11" l="1"/>
  <c r="Q17" i="11"/>
  <c r="AH16" i="11"/>
  <c r="AJ57" i="11" l="1"/>
  <c r="AJ27" i="11"/>
  <c r="Z21" i="11" l="1"/>
  <c r="X102" i="11" l="1"/>
  <c r="X16" i="11" l="1"/>
  <c r="Z32" i="11"/>
  <c r="Z113" i="11"/>
  <c r="X17" i="11"/>
  <c r="Z17" i="11"/>
  <c r="AB17" i="11"/>
  <c r="AD17" i="11"/>
  <c r="AF17" i="11"/>
  <c r="AH17" i="11"/>
  <c r="AJ17" i="11"/>
  <c r="AL17" i="11"/>
  <c r="AN17" i="11"/>
  <c r="AP17" i="11"/>
  <c r="AR17" i="11"/>
  <c r="AT17" i="11"/>
  <c r="AV17" i="11"/>
  <c r="AH91" i="11"/>
  <c r="AV91" i="11"/>
  <c r="AT91" i="11"/>
  <c r="AR91" i="11"/>
  <c r="AP91" i="11"/>
  <c r="AN91" i="11"/>
  <c r="AL91" i="11"/>
  <c r="AJ91" i="11"/>
  <c r="AF91" i="11"/>
  <c r="AD91" i="11"/>
  <c r="AB91" i="11"/>
  <c r="Z91" i="11"/>
  <c r="X91" i="11"/>
  <c r="X85" i="11" l="1"/>
  <c r="AV114" i="11"/>
  <c r="AT114" i="11"/>
  <c r="AR114" i="11"/>
  <c r="AP114" i="11"/>
  <c r="AN114" i="11"/>
  <c r="AL114" i="11"/>
  <c r="AJ114" i="11"/>
  <c r="AH114" i="11"/>
  <c r="AF114" i="11"/>
  <c r="AD114" i="11"/>
  <c r="AB114" i="11"/>
  <c r="Z114" i="11"/>
  <c r="X114" i="11"/>
  <c r="AV70" i="11"/>
  <c r="AT70" i="11"/>
  <c r="AR70" i="11"/>
  <c r="AP70" i="11"/>
  <c r="AN70" i="11"/>
  <c r="AL70" i="11"/>
  <c r="AJ70" i="11"/>
  <c r="AH70" i="11"/>
  <c r="AF70" i="11"/>
  <c r="AD70" i="11"/>
  <c r="AB70" i="11"/>
  <c r="Z70" i="11"/>
  <c r="X70" i="11"/>
  <c r="AV77" i="11"/>
  <c r="AT77" i="11"/>
  <c r="AR77" i="11"/>
  <c r="AP77" i="11"/>
  <c r="AN77" i="11"/>
  <c r="AL77" i="11"/>
  <c r="AJ77" i="11"/>
  <c r="AH77" i="11"/>
  <c r="AF77" i="11"/>
  <c r="AD77" i="11"/>
  <c r="AB77" i="11"/>
  <c r="Z77" i="11"/>
  <c r="X77" i="11"/>
  <c r="AV72" i="11"/>
  <c r="AT72" i="11"/>
  <c r="AR72" i="11"/>
  <c r="AP72" i="11"/>
  <c r="AN72" i="11"/>
  <c r="AL72" i="11"/>
  <c r="AJ72" i="11"/>
  <c r="AH72" i="11"/>
  <c r="AF72" i="11"/>
  <c r="AD72" i="11"/>
  <c r="AB72" i="11"/>
  <c r="Z72" i="11"/>
  <c r="X72" i="11"/>
  <c r="AV83" i="11"/>
  <c r="AT83" i="11"/>
  <c r="AR83" i="11"/>
  <c r="AP83" i="11"/>
  <c r="AN83" i="11"/>
  <c r="AL83" i="11"/>
  <c r="AJ83" i="11"/>
  <c r="AH83" i="11"/>
  <c r="AF83" i="11"/>
  <c r="AD83" i="11"/>
  <c r="AB83" i="11"/>
  <c r="Z83" i="11"/>
  <c r="X83" i="11"/>
  <c r="AX70" i="11" l="1"/>
  <c r="AX83" i="11"/>
  <c r="AX77" i="11"/>
  <c r="AX72" i="11"/>
  <c r="AV115" i="11"/>
  <c r="AT115" i="11"/>
  <c r="AR115" i="11"/>
  <c r="AP115" i="11"/>
  <c r="AN115" i="11"/>
  <c r="AL115" i="11"/>
  <c r="AJ115" i="11"/>
  <c r="AH115" i="11"/>
  <c r="AF115" i="11"/>
  <c r="AD115" i="11"/>
  <c r="AB115" i="11"/>
  <c r="Z115" i="11"/>
  <c r="X115" i="11"/>
  <c r="AV94" i="11"/>
  <c r="AT94" i="11"/>
  <c r="AR94" i="11"/>
  <c r="AP94" i="11"/>
  <c r="AN94" i="11"/>
  <c r="AL94" i="11"/>
  <c r="AJ94" i="11"/>
  <c r="AH94" i="11"/>
  <c r="AF94" i="11"/>
  <c r="AD94" i="11"/>
  <c r="AB94" i="11"/>
  <c r="Z94" i="11"/>
  <c r="X94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X79" i="11" l="1"/>
  <c r="X100" i="11" l="1"/>
  <c r="X75" i="11" l="1"/>
  <c r="Z100" i="11" l="1"/>
  <c r="X32" i="11" l="1"/>
  <c r="AV30" i="11" l="1"/>
  <c r="AT30" i="11"/>
  <c r="AR30" i="11"/>
  <c r="AP30" i="11"/>
  <c r="AN30" i="11"/>
  <c r="AL30" i="11"/>
  <c r="AJ30" i="11"/>
  <c r="AV100" i="11"/>
  <c r="AT100" i="11"/>
  <c r="AR100" i="11"/>
  <c r="AP100" i="11"/>
  <c r="AN100" i="11"/>
  <c r="AL100" i="11"/>
  <c r="AJ100" i="11"/>
  <c r="AV43" i="11"/>
  <c r="AT43" i="11"/>
  <c r="AR43" i="11"/>
  <c r="AP43" i="11"/>
  <c r="AN43" i="11"/>
  <c r="AL43" i="11"/>
  <c r="AJ43" i="11"/>
  <c r="AV109" i="11"/>
  <c r="AT109" i="11"/>
  <c r="AR109" i="11"/>
  <c r="AP109" i="11"/>
  <c r="AN109" i="11"/>
  <c r="AL109" i="11"/>
  <c r="AJ109" i="11"/>
  <c r="AV41" i="11"/>
  <c r="AT41" i="11"/>
  <c r="AR41" i="11"/>
  <c r="AP41" i="11"/>
  <c r="AN41" i="11"/>
  <c r="AL41" i="11"/>
  <c r="AJ41" i="11"/>
  <c r="AV26" i="11"/>
  <c r="AT26" i="11"/>
  <c r="AR26" i="11"/>
  <c r="AP26" i="11"/>
  <c r="AN26" i="11"/>
  <c r="AL26" i="11"/>
  <c r="AJ26" i="11"/>
  <c r="AV92" i="11"/>
  <c r="AT92" i="11"/>
  <c r="AR92" i="11"/>
  <c r="AP92" i="11"/>
  <c r="AN92" i="11"/>
  <c r="AL92" i="11"/>
  <c r="AJ92" i="11"/>
  <c r="AH92" i="11"/>
  <c r="AF92" i="11"/>
  <c r="AD92" i="11"/>
  <c r="AB92" i="11"/>
  <c r="Z92" i="11"/>
  <c r="X92" i="11"/>
  <c r="AV69" i="11" l="1"/>
  <c r="AT69" i="11"/>
  <c r="AR69" i="11"/>
  <c r="AP69" i="11"/>
  <c r="AN69" i="11"/>
  <c r="AL69" i="11"/>
  <c r="AJ69" i="11"/>
  <c r="AH69" i="11"/>
  <c r="AF69" i="11"/>
  <c r="AD69" i="11"/>
  <c r="AB69" i="11"/>
  <c r="Z69" i="11"/>
  <c r="X69" i="11"/>
  <c r="AV97" i="11"/>
  <c r="AT97" i="11"/>
  <c r="AR97" i="11"/>
  <c r="AP97" i="11"/>
  <c r="AN97" i="11"/>
  <c r="AL97" i="11"/>
  <c r="AJ97" i="11"/>
  <c r="AH97" i="11"/>
  <c r="AF97" i="11"/>
  <c r="AD97" i="11"/>
  <c r="AB97" i="11"/>
  <c r="Z97" i="11"/>
  <c r="X97" i="11"/>
  <c r="AV113" i="11"/>
  <c r="AT113" i="11"/>
  <c r="AR113" i="11"/>
  <c r="AP113" i="11"/>
  <c r="AN113" i="11"/>
  <c r="AL113" i="11"/>
  <c r="AJ113" i="11"/>
  <c r="AH113" i="11"/>
  <c r="AF113" i="11"/>
  <c r="AD113" i="11"/>
  <c r="AB113" i="11"/>
  <c r="X113" i="11"/>
  <c r="AV112" i="11"/>
  <c r="AT112" i="11"/>
  <c r="AR112" i="11"/>
  <c r="AP112" i="11"/>
  <c r="AN112" i="11"/>
  <c r="AL112" i="11"/>
  <c r="AJ112" i="11"/>
  <c r="AH112" i="11"/>
  <c r="AF112" i="11"/>
  <c r="AD112" i="11"/>
  <c r="AB112" i="11"/>
  <c r="Z112" i="11"/>
  <c r="X112" i="11"/>
  <c r="AV111" i="11"/>
  <c r="AT111" i="11"/>
  <c r="AR111" i="11"/>
  <c r="AP111" i="11"/>
  <c r="AN111" i="11"/>
  <c r="AL111" i="11"/>
  <c r="AJ111" i="11"/>
  <c r="AH111" i="11"/>
  <c r="AF111" i="11"/>
  <c r="AD111" i="11"/>
  <c r="AB111" i="11"/>
  <c r="Z111" i="11"/>
  <c r="X111" i="11"/>
  <c r="AV107" i="11"/>
  <c r="AT107" i="11"/>
  <c r="AR107" i="11"/>
  <c r="AP107" i="11"/>
  <c r="AN107" i="11"/>
  <c r="AL107" i="11"/>
  <c r="AJ107" i="11"/>
  <c r="AH107" i="11"/>
  <c r="AF107" i="11"/>
  <c r="AD107" i="11"/>
  <c r="AB107" i="11"/>
  <c r="Z107" i="11"/>
  <c r="X107" i="11"/>
  <c r="AV78" i="11"/>
  <c r="AT78" i="11"/>
  <c r="AR78" i="11"/>
  <c r="AP78" i="11"/>
  <c r="AN78" i="11"/>
  <c r="AL78" i="11"/>
  <c r="AJ78" i="11"/>
  <c r="AH78" i="11"/>
  <c r="AF78" i="11"/>
  <c r="AD78" i="11"/>
  <c r="AB78" i="11"/>
  <c r="Z78" i="11"/>
  <c r="X78" i="11"/>
  <c r="AV38" i="11"/>
  <c r="AT38" i="11"/>
  <c r="AR38" i="11"/>
  <c r="AP38" i="11"/>
  <c r="AN38" i="11"/>
  <c r="AL38" i="11"/>
  <c r="AJ38" i="11"/>
  <c r="AH38" i="11"/>
  <c r="AF38" i="11"/>
  <c r="AD38" i="11"/>
  <c r="AB38" i="11"/>
  <c r="Z38" i="11"/>
  <c r="X38" i="11"/>
  <c r="AV62" i="11"/>
  <c r="AT62" i="11"/>
  <c r="AR62" i="11"/>
  <c r="AP62" i="11"/>
  <c r="AN62" i="11"/>
  <c r="AL62" i="11"/>
  <c r="AJ62" i="11"/>
  <c r="AH62" i="11"/>
  <c r="AF62" i="11"/>
  <c r="AD62" i="11"/>
  <c r="AB62" i="11"/>
  <c r="Z62" i="11"/>
  <c r="X62" i="11"/>
  <c r="AH100" i="11"/>
  <c r="AF100" i="11"/>
  <c r="AD100" i="11"/>
  <c r="AB100" i="11"/>
  <c r="AV93" i="11"/>
  <c r="AT93" i="11"/>
  <c r="AR93" i="11"/>
  <c r="AP93" i="11"/>
  <c r="AN93" i="11"/>
  <c r="AL93" i="11"/>
  <c r="AJ93" i="11"/>
  <c r="AH93" i="11"/>
  <c r="AF93" i="11"/>
  <c r="AD93" i="11"/>
  <c r="AB93" i="11"/>
  <c r="Z93" i="11"/>
  <c r="X93" i="11"/>
  <c r="AV108" i="11"/>
  <c r="AT108" i="11"/>
  <c r="AR108" i="11"/>
  <c r="AP108" i="11"/>
  <c r="AN108" i="11"/>
  <c r="AL108" i="11"/>
  <c r="AJ108" i="11"/>
  <c r="AH108" i="11"/>
  <c r="AF108" i="11"/>
  <c r="AD108" i="11"/>
  <c r="AB108" i="11"/>
  <c r="Z108" i="11"/>
  <c r="X108" i="11"/>
  <c r="AV19" i="11"/>
  <c r="AT19" i="11"/>
  <c r="AR19" i="11"/>
  <c r="AP19" i="11"/>
  <c r="AN19" i="11"/>
  <c r="AL19" i="11"/>
  <c r="AJ19" i="11"/>
  <c r="AH19" i="11"/>
  <c r="AF19" i="11"/>
  <c r="AD19" i="11"/>
  <c r="AB19" i="11"/>
  <c r="Z19" i="11"/>
  <c r="X19" i="11"/>
  <c r="AV103" i="11"/>
  <c r="AT103" i="11"/>
  <c r="AR103" i="11"/>
  <c r="AP103" i="11"/>
  <c r="AN103" i="11"/>
  <c r="AL103" i="11"/>
  <c r="AJ103" i="11"/>
  <c r="AH103" i="11"/>
  <c r="AF103" i="11"/>
  <c r="AD103" i="11"/>
  <c r="AB103" i="11"/>
  <c r="Z103" i="11"/>
  <c r="X103" i="11"/>
  <c r="AV75" i="11"/>
  <c r="AT75" i="11"/>
  <c r="AR75" i="11"/>
  <c r="AP75" i="11"/>
  <c r="AN75" i="11"/>
  <c r="AL75" i="11"/>
  <c r="AJ75" i="11"/>
  <c r="AH75" i="11"/>
  <c r="AF75" i="11"/>
  <c r="AD75" i="11"/>
  <c r="AB75" i="11"/>
  <c r="Z75" i="11"/>
  <c r="AH30" i="11"/>
  <c r="AF30" i="11"/>
  <c r="AD30" i="11"/>
  <c r="AB30" i="11"/>
  <c r="Z30" i="11"/>
  <c r="X30" i="11"/>
  <c r="AV56" i="11"/>
  <c r="AT56" i="11"/>
  <c r="AR56" i="11"/>
  <c r="AP56" i="11"/>
  <c r="AN56" i="11"/>
  <c r="AL56" i="11"/>
  <c r="AJ56" i="11"/>
  <c r="AH56" i="11"/>
  <c r="AF56" i="11"/>
  <c r="AD56" i="11"/>
  <c r="AB56" i="11"/>
  <c r="Z56" i="11"/>
  <c r="X56" i="11"/>
  <c r="AV74" i="11"/>
  <c r="AT74" i="11"/>
  <c r="AR74" i="11"/>
  <c r="AP74" i="11"/>
  <c r="AN74" i="11"/>
  <c r="AL74" i="11"/>
  <c r="AJ74" i="11"/>
  <c r="AH74" i="11"/>
  <c r="AF74" i="11"/>
  <c r="AD74" i="11"/>
  <c r="AB74" i="11"/>
  <c r="Z74" i="11"/>
  <c r="X74" i="11"/>
  <c r="AV66" i="11"/>
  <c r="AT66" i="11"/>
  <c r="AR66" i="11"/>
  <c r="AP66" i="11"/>
  <c r="AN66" i="11"/>
  <c r="AL66" i="11"/>
  <c r="AJ66" i="11"/>
  <c r="AH66" i="11"/>
  <c r="AF66" i="11"/>
  <c r="AD66" i="11"/>
  <c r="AB66" i="11"/>
  <c r="Z66" i="11"/>
  <c r="X66" i="11"/>
  <c r="AV88" i="11"/>
  <c r="AT88" i="11"/>
  <c r="AR88" i="11"/>
  <c r="AP88" i="11"/>
  <c r="AN88" i="11"/>
  <c r="AL88" i="11"/>
  <c r="AJ88" i="11"/>
  <c r="AF88" i="11"/>
  <c r="AD88" i="11"/>
  <c r="AB88" i="11"/>
  <c r="Z88" i="11"/>
  <c r="X88" i="11"/>
  <c r="AV98" i="11"/>
  <c r="AT98" i="11"/>
  <c r="AR98" i="11"/>
  <c r="AP98" i="11"/>
  <c r="AN98" i="11"/>
  <c r="AL98" i="11"/>
  <c r="AJ98" i="11"/>
  <c r="AH98" i="11"/>
  <c r="AF98" i="11"/>
  <c r="AD98" i="11"/>
  <c r="AB98" i="11"/>
  <c r="Z98" i="11"/>
  <c r="X98" i="11"/>
  <c r="AV110" i="11"/>
  <c r="AT110" i="11"/>
  <c r="AR110" i="11"/>
  <c r="AP110" i="11"/>
  <c r="AN110" i="11"/>
  <c r="AL110" i="11"/>
  <c r="AJ110" i="11"/>
  <c r="AH110" i="11"/>
  <c r="AF110" i="11"/>
  <c r="AD110" i="11"/>
  <c r="AB110" i="11"/>
  <c r="Z110" i="11"/>
  <c r="X110" i="11"/>
  <c r="AV39" i="11"/>
  <c r="AT39" i="11"/>
  <c r="AR39" i="11"/>
  <c r="AP39" i="11"/>
  <c r="AN39" i="11"/>
  <c r="AL39" i="11"/>
  <c r="AJ39" i="11"/>
  <c r="AH39" i="11"/>
  <c r="AF39" i="11"/>
  <c r="AD39" i="11"/>
  <c r="AB39" i="11"/>
  <c r="Z39" i="11"/>
  <c r="X39" i="11"/>
  <c r="AV50" i="11"/>
  <c r="AT50" i="11"/>
  <c r="AR50" i="11"/>
  <c r="AP50" i="11"/>
  <c r="AN50" i="11"/>
  <c r="AL50" i="11"/>
  <c r="AJ50" i="11"/>
  <c r="AH50" i="11"/>
  <c r="AF50" i="11"/>
  <c r="AD50" i="11"/>
  <c r="AB50" i="11"/>
  <c r="Z50" i="11"/>
  <c r="X50" i="11"/>
  <c r="AV49" i="11"/>
  <c r="AT49" i="11"/>
  <c r="AR49" i="11"/>
  <c r="AP49" i="11"/>
  <c r="AN49" i="11"/>
  <c r="AL49" i="11"/>
  <c r="AJ49" i="11"/>
  <c r="AH49" i="11"/>
  <c r="AF49" i="11"/>
  <c r="AD49" i="11"/>
  <c r="AB49" i="11"/>
  <c r="Z49" i="11"/>
  <c r="X49" i="11"/>
  <c r="AV54" i="11"/>
  <c r="AT54" i="11"/>
  <c r="AR54" i="11"/>
  <c r="AP54" i="11"/>
  <c r="AN54" i="11"/>
  <c r="AL54" i="11"/>
  <c r="AJ54" i="11"/>
  <c r="AH54" i="11"/>
  <c r="AF54" i="11"/>
  <c r="AD54" i="11"/>
  <c r="AB54" i="11"/>
  <c r="Z54" i="11"/>
  <c r="X54" i="11"/>
  <c r="AV21" i="11"/>
  <c r="AT21" i="11"/>
  <c r="AR21" i="11"/>
  <c r="AP21" i="11"/>
  <c r="AN21" i="11"/>
  <c r="AL21" i="11"/>
  <c r="AJ21" i="11"/>
  <c r="AH21" i="11"/>
  <c r="AF21" i="11"/>
  <c r="AD21" i="11"/>
  <c r="AB21" i="11"/>
  <c r="X21" i="11"/>
  <c r="AV79" i="11"/>
  <c r="AT79" i="11"/>
  <c r="AR79" i="11"/>
  <c r="AP79" i="11"/>
  <c r="AN79" i="11"/>
  <c r="AL79" i="11"/>
  <c r="AJ79" i="11"/>
  <c r="AH79" i="11"/>
  <c r="AF79" i="11"/>
  <c r="AD79" i="11"/>
  <c r="AB79" i="11"/>
  <c r="Z79" i="11"/>
  <c r="AV29" i="11"/>
  <c r="AT29" i="11"/>
  <c r="AR29" i="11"/>
  <c r="AP29" i="11"/>
  <c r="AN29" i="11"/>
  <c r="AL29" i="11"/>
  <c r="AJ29" i="11"/>
  <c r="AH29" i="11"/>
  <c r="AF29" i="11"/>
  <c r="AD29" i="11"/>
  <c r="AB29" i="11"/>
  <c r="Z29" i="11"/>
  <c r="X29" i="11"/>
  <c r="AV42" i="11"/>
  <c r="AT42" i="11"/>
  <c r="AR42" i="11"/>
  <c r="AP42" i="11"/>
  <c r="AN42" i="11"/>
  <c r="AL42" i="11"/>
  <c r="AJ42" i="11"/>
  <c r="AH42" i="11"/>
  <c r="AF42" i="11"/>
  <c r="AD42" i="11"/>
  <c r="AB42" i="11"/>
  <c r="Z42" i="11"/>
  <c r="X42" i="11"/>
  <c r="AV84" i="11"/>
  <c r="AT84" i="11"/>
  <c r="AR84" i="11"/>
  <c r="AP84" i="11"/>
  <c r="AN84" i="11"/>
  <c r="AL84" i="11"/>
  <c r="AJ84" i="11"/>
  <c r="AH84" i="11"/>
  <c r="AF84" i="11"/>
  <c r="AD84" i="11"/>
  <c r="AB84" i="11"/>
  <c r="Z84" i="11"/>
  <c r="X84" i="11"/>
  <c r="AV85" i="11"/>
  <c r="AT85" i="11"/>
  <c r="AR85" i="11"/>
  <c r="AP85" i="11"/>
  <c r="AN85" i="11"/>
  <c r="AL85" i="11"/>
  <c r="AJ85" i="11"/>
  <c r="AH85" i="11"/>
  <c r="AF85" i="11"/>
  <c r="AD85" i="11"/>
  <c r="AB85" i="11"/>
  <c r="Z85" i="11"/>
  <c r="AV99" i="11"/>
  <c r="AT99" i="11"/>
  <c r="AR99" i="11"/>
  <c r="AP99" i="11"/>
  <c r="AN99" i="11"/>
  <c r="AL99" i="11"/>
  <c r="AJ99" i="11"/>
  <c r="AH99" i="11"/>
  <c r="AF99" i="11"/>
  <c r="AD99" i="11"/>
  <c r="AB99" i="11"/>
  <c r="Z99" i="11"/>
  <c r="X99" i="11"/>
  <c r="AV60" i="11"/>
  <c r="AT60" i="11"/>
  <c r="AR60" i="11"/>
  <c r="AP60" i="11"/>
  <c r="AN60" i="11"/>
  <c r="AL60" i="11"/>
  <c r="AJ60" i="11"/>
  <c r="AH60" i="11"/>
  <c r="AF60" i="11"/>
  <c r="AD60" i="11"/>
  <c r="AB60" i="11"/>
  <c r="Z60" i="11"/>
  <c r="X60" i="11"/>
  <c r="AV80" i="11"/>
  <c r="AT80" i="11"/>
  <c r="AR80" i="11"/>
  <c r="AP80" i="11"/>
  <c r="AN80" i="11"/>
  <c r="AL80" i="11"/>
  <c r="AJ80" i="11"/>
  <c r="AH80" i="11"/>
  <c r="AF80" i="11"/>
  <c r="AD80" i="11"/>
  <c r="AB80" i="11"/>
  <c r="Z80" i="11"/>
  <c r="X80" i="11"/>
  <c r="AV37" i="11"/>
  <c r="AT37" i="11"/>
  <c r="AR37" i="11"/>
  <c r="AP37" i="11"/>
  <c r="AN37" i="11"/>
  <c r="AL37" i="11"/>
  <c r="AJ37" i="11"/>
  <c r="AH37" i="11"/>
  <c r="AF37" i="11"/>
  <c r="AD37" i="11"/>
  <c r="AB37" i="11"/>
  <c r="Z37" i="11"/>
  <c r="X37" i="11"/>
  <c r="AV96" i="11"/>
  <c r="AT96" i="11"/>
  <c r="AR96" i="11"/>
  <c r="AP96" i="11"/>
  <c r="AN96" i="11"/>
  <c r="AL96" i="11"/>
  <c r="AJ96" i="11"/>
  <c r="AH96" i="11"/>
  <c r="AF96" i="11"/>
  <c r="AD96" i="11"/>
  <c r="AB96" i="11"/>
  <c r="Z96" i="11"/>
  <c r="X96" i="11"/>
  <c r="AV71" i="11"/>
  <c r="AT71" i="11"/>
  <c r="AR71" i="11"/>
  <c r="AN71" i="11"/>
  <c r="AL71" i="11"/>
  <c r="AJ71" i="11"/>
  <c r="AH71" i="11"/>
  <c r="AF71" i="11"/>
  <c r="AD71" i="11"/>
  <c r="AB71" i="11"/>
  <c r="Z71" i="11"/>
  <c r="X71" i="11"/>
  <c r="AP71" i="11"/>
  <c r="AV67" i="11"/>
  <c r="AT67" i="11"/>
  <c r="AR67" i="11"/>
  <c r="AP67" i="11"/>
  <c r="AN67" i="11"/>
  <c r="AL67" i="11"/>
  <c r="AJ67" i="11"/>
  <c r="AH67" i="11"/>
  <c r="AF67" i="11"/>
  <c r="AD67" i="11"/>
  <c r="AB67" i="11"/>
  <c r="Z67" i="11"/>
  <c r="X67" i="11"/>
  <c r="AV47" i="11"/>
  <c r="AT47" i="11"/>
  <c r="AR47" i="11"/>
  <c r="AP47" i="11"/>
  <c r="AN47" i="11"/>
  <c r="AL47" i="11"/>
  <c r="AJ47" i="11"/>
  <c r="AH47" i="11"/>
  <c r="AF47" i="11"/>
  <c r="AD47" i="11"/>
  <c r="AB47" i="11"/>
  <c r="Z47" i="11"/>
  <c r="X47" i="11"/>
  <c r="AV102" i="11"/>
  <c r="AT102" i="11"/>
  <c r="AR102" i="11"/>
  <c r="AP102" i="11"/>
  <c r="AN102" i="11"/>
  <c r="AL102" i="11"/>
  <c r="AJ102" i="11"/>
  <c r="AH102" i="11"/>
  <c r="AF102" i="11"/>
  <c r="AD102" i="11"/>
  <c r="AB102" i="11"/>
  <c r="Z102" i="11"/>
  <c r="AV68" i="11"/>
  <c r="AT68" i="11"/>
  <c r="AR68" i="11"/>
  <c r="AP68" i="11"/>
  <c r="AN68" i="11"/>
  <c r="AL68" i="11"/>
  <c r="AJ68" i="11"/>
  <c r="AH68" i="11"/>
  <c r="AF68" i="11"/>
  <c r="AD68" i="11"/>
  <c r="AB68" i="11"/>
  <c r="Z68" i="11"/>
  <c r="X68" i="11"/>
  <c r="AH41" i="11"/>
  <c r="AF41" i="11"/>
  <c r="AD41" i="11"/>
  <c r="AB41" i="11"/>
  <c r="Z41" i="11"/>
  <c r="X41" i="11"/>
  <c r="AH109" i="11"/>
  <c r="AF109" i="11"/>
  <c r="AD109" i="11"/>
  <c r="AB109" i="11"/>
  <c r="Z109" i="11"/>
  <c r="X109" i="11"/>
  <c r="AV105" i="11"/>
  <c r="AT105" i="11"/>
  <c r="AR105" i="11"/>
  <c r="AP105" i="11"/>
  <c r="AN105" i="11"/>
  <c r="AL105" i="11"/>
  <c r="AJ105" i="11"/>
  <c r="AH105" i="11"/>
  <c r="AF105" i="11"/>
  <c r="AD105" i="11"/>
  <c r="AB105" i="11"/>
  <c r="Z105" i="11"/>
  <c r="X105" i="11"/>
  <c r="AV61" i="11"/>
  <c r="AT61" i="11"/>
  <c r="AR61" i="11"/>
  <c r="AP61" i="11"/>
  <c r="AN61" i="11"/>
  <c r="AL61" i="11"/>
  <c r="AJ61" i="11"/>
  <c r="AH61" i="11"/>
  <c r="AF61" i="11"/>
  <c r="AB61" i="11"/>
  <c r="Z61" i="11"/>
  <c r="X61" i="11"/>
  <c r="AV36" i="11"/>
  <c r="AT36" i="11"/>
  <c r="AR36" i="11"/>
  <c r="AP36" i="11"/>
  <c r="AN36" i="11"/>
  <c r="AL36" i="11"/>
  <c r="AJ36" i="11"/>
  <c r="AH36" i="11"/>
  <c r="AF36" i="11"/>
  <c r="AD36" i="11"/>
  <c r="AB36" i="11"/>
  <c r="Z36" i="11"/>
  <c r="X36" i="11"/>
  <c r="AV34" i="11"/>
  <c r="AT34" i="11"/>
  <c r="AR34" i="11"/>
  <c r="AP34" i="11"/>
  <c r="AN34" i="11"/>
  <c r="AL34" i="11"/>
  <c r="AJ34" i="11"/>
  <c r="AH34" i="11"/>
  <c r="AF34" i="11"/>
  <c r="AD34" i="11"/>
  <c r="AB34" i="11"/>
  <c r="Z34" i="11"/>
  <c r="X34" i="11"/>
  <c r="AV53" i="11"/>
  <c r="AT53" i="11"/>
  <c r="AR53" i="11"/>
  <c r="AP53" i="11"/>
  <c r="AN53" i="11"/>
  <c r="AL53" i="11"/>
  <c r="AJ53" i="11"/>
  <c r="AH53" i="11"/>
  <c r="AF53" i="11"/>
  <c r="AD53" i="11"/>
  <c r="AB53" i="11"/>
  <c r="Z53" i="11"/>
  <c r="X53" i="11"/>
  <c r="AV52" i="11"/>
  <c r="AT52" i="11"/>
  <c r="AR52" i="11"/>
  <c r="AP52" i="11"/>
  <c r="AN52" i="11"/>
  <c r="AL52" i="11"/>
  <c r="AJ52" i="11"/>
  <c r="AH52" i="11"/>
  <c r="AF52" i="11"/>
  <c r="AD52" i="11"/>
  <c r="AB52" i="11"/>
  <c r="Z52" i="11"/>
  <c r="X52" i="11"/>
  <c r="AV57" i="11"/>
  <c r="AT57" i="11"/>
  <c r="AR57" i="11"/>
  <c r="AP57" i="11"/>
  <c r="AN57" i="11"/>
  <c r="AL57" i="11"/>
  <c r="AH57" i="11"/>
  <c r="AF57" i="11"/>
  <c r="AD57" i="11"/>
  <c r="AB57" i="11"/>
  <c r="Z57" i="11"/>
  <c r="X57" i="11"/>
  <c r="AV86" i="11"/>
  <c r="AT86" i="11"/>
  <c r="AR86" i="11"/>
  <c r="AP86" i="11"/>
  <c r="AN86" i="11"/>
  <c r="AL86" i="11"/>
  <c r="AJ86" i="11"/>
  <c r="AH86" i="11"/>
  <c r="AF86" i="11"/>
  <c r="AD86" i="11"/>
  <c r="AB86" i="11"/>
  <c r="Z86" i="11"/>
  <c r="X86" i="11"/>
  <c r="AH26" i="11"/>
  <c r="AF26" i="11"/>
  <c r="AD26" i="11"/>
  <c r="AB26" i="11"/>
  <c r="Z26" i="11"/>
  <c r="X26" i="11"/>
  <c r="AV58" i="11"/>
  <c r="AT58" i="11"/>
  <c r="AR58" i="11"/>
  <c r="AP58" i="11"/>
  <c r="AN58" i="11"/>
  <c r="AL58" i="11"/>
  <c r="AJ58" i="11"/>
  <c r="AH58" i="11"/>
  <c r="AF58" i="11"/>
  <c r="AD58" i="11"/>
  <c r="AB58" i="11"/>
  <c r="Z58" i="11"/>
  <c r="X58" i="11"/>
  <c r="AV73" i="11"/>
  <c r="AT73" i="11"/>
  <c r="AR73" i="11"/>
  <c r="AP73" i="11"/>
  <c r="AN73" i="11"/>
  <c r="AL73" i="11"/>
  <c r="AJ73" i="11"/>
  <c r="AH73" i="11"/>
  <c r="AF73" i="11"/>
  <c r="AD73" i="11"/>
  <c r="AB73" i="11"/>
  <c r="Z73" i="11"/>
  <c r="X73" i="11"/>
  <c r="AV40" i="11"/>
  <c r="AT40" i="11"/>
  <c r="AR40" i="11"/>
  <c r="AP40" i="11"/>
  <c r="AN40" i="11"/>
  <c r="AL40" i="11"/>
  <c r="AJ40" i="11"/>
  <c r="AH40" i="11"/>
  <c r="AF40" i="11"/>
  <c r="AD40" i="11"/>
  <c r="AB40" i="11"/>
  <c r="Z40" i="11"/>
  <c r="X40" i="11"/>
  <c r="AV64" i="11"/>
  <c r="AT64" i="11"/>
  <c r="AR64" i="11"/>
  <c r="AP64" i="11"/>
  <c r="AN64" i="11"/>
  <c r="AL64" i="11"/>
  <c r="AJ64" i="11"/>
  <c r="AH64" i="11"/>
  <c r="AF64" i="11"/>
  <c r="AD64" i="11"/>
  <c r="AB64" i="11"/>
  <c r="Z64" i="11"/>
  <c r="X64" i="11"/>
  <c r="AV24" i="11"/>
  <c r="AT24" i="11"/>
  <c r="AR24" i="11"/>
  <c r="AP24" i="11"/>
  <c r="AN24" i="11"/>
  <c r="AL24" i="11"/>
  <c r="AJ24" i="11"/>
  <c r="AH24" i="11"/>
  <c r="AF24" i="11"/>
  <c r="AD24" i="11"/>
  <c r="AB24" i="11"/>
  <c r="Z24" i="11"/>
  <c r="X24" i="11"/>
  <c r="AV44" i="11"/>
  <c r="AT44" i="11"/>
  <c r="AR44" i="11"/>
  <c r="AP44" i="11"/>
  <c r="AN44" i="11"/>
  <c r="AL44" i="11"/>
  <c r="AJ44" i="11"/>
  <c r="AH44" i="11"/>
  <c r="AF44" i="11"/>
  <c r="AD44" i="11"/>
  <c r="AB44" i="11"/>
  <c r="Z44" i="11"/>
  <c r="X44" i="11"/>
  <c r="AV65" i="11"/>
  <c r="AT65" i="11"/>
  <c r="AR65" i="11"/>
  <c r="AP65" i="11"/>
  <c r="AN65" i="11"/>
  <c r="AL65" i="11"/>
  <c r="AJ65" i="11"/>
  <c r="AH65" i="11"/>
  <c r="AF65" i="11"/>
  <c r="AD65" i="11"/>
  <c r="AB65" i="11"/>
  <c r="Z65" i="11"/>
  <c r="X65" i="11"/>
  <c r="AH43" i="11"/>
  <c r="AF43" i="11"/>
  <c r="AD43" i="11"/>
  <c r="AB43" i="11"/>
  <c r="Z43" i="11"/>
  <c r="X43" i="11"/>
  <c r="AV28" i="11"/>
  <c r="AT28" i="11"/>
  <c r="AR28" i="11"/>
  <c r="AP28" i="11"/>
  <c r="AN28" i="11"/>
  <c r="AL28" i="11"/>
  <c r="AJ28" i="11"/>
  <c r="AH28" i="11"/>
  <c r="AF28" i="11"/>
  <c r="AD28" i="11"/>
  <c r="AB28" i="11"/>
  <c r="Z28" i="11"/>
  <c r="X28" i="11"/>
  <c r="AV101" i="11"/>
  <c r="AT101" i="11"/>
  <c r="AR101" i="11"/>
  <c r="AP101" i="11"/>
  <c r="AN101" i="11"/>
  <c r="AL101" i="11"/>
  <c r="AJ101" i="11"/>
  <c r="AH101" i="11"/>
  <c r="AF101" i="11"/>
  <c r="AD101" i="11"/>
  <c r="AB101" i="11"/>
  <c r="Z101" i="11"/>
  <c r="X101" i="11"/>
  <c r="AV48" i="11"/>
  <c r="AT48" i="11"/>
  <c r="AR48" i="11"/>
  <c r="AP48" i="11"/>
  <c r="AN48" i="11"/>
  <c r="AL48" i="11"/>
  <c r="AJ48" i="11"/>
  <c r="AH48" i="11"/>
  <c r="AF48" i="11"/>
  <c r="AD48" i="11"/>
  <c r="AB48" i="11"/>
  <c r="X48" i="11"/>
  <c r="AV63" i="11"/>
  <c r="AT63" i="11"/>
  <c r="AR63" i="11"/>
  <c r="AP63" i="11"/>
  <c r="AN63" i="11"/>
  <c r="AL63" i="11"/>
  <c r="AJ63" i="11"/>
  <c r="AH63" i="11"/>
  <c r="AF63" i="11"/>
  <c r="AD63" i="11"/>
  <c r="AB63" i="11"/>
  <c r="Z63" i="11"/>
  <c r="X63" i="11"/>
  <c r="AV55" i="11"/>
  <c r="AT55" i="11"/>
  <c r="AR55" i="11"/>
  <c r="AP55" i="11"/>
  <c r="AN55" i="11"/>
  <c r="AL55" i="11"/>
  <c r="AJ55" i="11"/>
  <c r="AH55" i="11"/>
  <c r="AF55" i="11"/>
  <c r="AD55" i="11"/>
  <c r="AB55" i="11"/>
  <c r="Z55" i="11"/>
  <c r="X55" i="11"/>
  <c r="AV90" i="11"/>
  <c r="AT90" i="11"/>
  <c r="AR90" i="11"/>
  <c r="AP90" i="11"/>
  <c r="AN90" i="11"/>
  <c r="AL90" i="11"/>
  <c r="AJ90" i="11"/>
  <c r="AH90" i="11"/>
  <c r="AF90" i="11"/>
  <c r="AD90" i="11"/>
  <c r="AB90" i="11"/>
  <c r="Z90" i="11"/>
  <c r="X90" i="11"/>
  <c r="AV46" i="11"/>
  <c r="AT46" i="11"/>
  <c r="AR46" i="11"/>
  <c r="AP46" i="11"/>
  <c r="AN46" i="11"/>
  <c r="AL46" i="11"/>
  <c r="AJ46" i="11"/>
  <c r="AH46" i="11"/>
  <c r="AF46" i="11"/>
  <c r="AD46" i="11"/>
  <c r="AB46" i="11"/>
  <c r="Z46" i="11"/>
  <c r="X46" i="11"/>
  <c r="AV32" i="11"/>
  <c r="AT32" i="11"/>
  <c r="AR32" i="11"/>
  <c r="AP32" i="11"/>
  <c r="AN32" i="11"/>
  <c r="AL32" i="11"/>
  <c r="AJ32" i="11"/>
  <c r="AH32" i="11"/>
  <c r="AF32" i="11"/>
  <c r="AD32" i="11"/>
  <c r="AB32" i="11"/>
  <c r="AV106" i="11"/>
  <c r="AT106" i="11"/>
  <c r="AR106" i="11"/>
  <c r="AP106" i="11"/>
  <c r="AN106" i="11"/>
  <c r="AL106" i="11"/>
  <c r="AJ106" i="11"/>
  <c r="AH106" i="11"/>
  <c r="AF106" i="11"/>
  <c r="AD106" i="11"/>
  <c r="AB106" i="11"/>
  <c r="Z106" i="11"/>
  <c r="X106" i="11"/>
  <c r="AV18" i="11"/>
  <c r="AT18" i="11"/>
  <c r="AR18" i="11"/>
  <c r="AP18" i="11"/>
  <c r="AN18" i="11"/>
  <c r="AL18" i="11"/>
  <c r="AJ18" i="11"/>
  <c r="AH18" i="11"/>
  <c r="AF18" i="11"/>
  <c r="AD18" i="11"/>
  <c r="AB18" i="11"/>
  <c r="Z18" i="11"/>
  <c r="X18" i="11"/>
  <c r="U13" i="11" s="1"/>
  <c r="AV89" i="11"/>
  <c r="AT89" i="11"/>
  <c r="AR89" i="11"/>
  <c r="AP89" i="11"/>
  <c r="AN89" i="11"/>
  <c r="AL89" i="11"/>
  <c r="AJ89" i="11"/>
  <c r="AH89" i="11"/>
  <c r="AF89" i="11"/>
  <c r="AD89" i="11"/>
  <c r="AB89" i="11"/>
  <c r="Z89" i="11"/>
  <c r="X89" i="11"/>
  <c r="AV33" i="11"/>
  <c r="AT33" i="11"/>
  <c r="AR33" i="11"/>
  <c r="AP33" i="11"/>
  <c r="AN33" i="11"/>
  <c r="AL33" i="11"/>
  <c r="AJ33" i="11"/>
  <c r="AH33" i="11"/>
  <c r="AF33" i="11"/>
  <c r="AD33" i="11"/>
  <c r="AB33" i="11"/>
  <c r="Z33" i="11"/>
  <c r="X33" i="11"/>
  <c r="AV45" i="11"/>
  <c r="AT45" i="11"/>
  <c r="AR45" i="11"/>
  <c r="AP45" i="11"/>
  <c r="AN45" i="11"/>
  <c r="AL45" i="11"/>
  <c r="AJ45" i="11"/>
  <c r="AH45" i="11"/>
  <c r="AF45" i="11"/>
  <c r="AD45" i="11"/>
  <c r="AB45" i="11"/>
  <c r="Z45" i="11"/>
  <c r="X45" i="11"/>
  <c r="AV95" i="11"/>
  <c r="AT95" i="11"/>
  <c r="AR95" i="11"/>
  <c r="AP95" i="11"/>
  <c r="AN95" i="11"/>
  <c r="AL95" i="11"/>
  <c r="AJ95" i="11"/>
  <c r="AH95" i="11"/>
  <c r="AF95" i="11"/>
  <c r="AD95" i="11"/>
  <c r="AB95" i="11"/>
  <c r="Z95" i="11"/>
  <c r="X95" i="11"/>
  <c r="AV23" i="11"/>
  <c r="AT23" i="11"/>
  <c r="AR23" i="11"/>
  <c r="AP23" i="11"/>
  <c r="AN23" i="11"/>
  <c r="AL23" i="11"/>
  <c r="AJ23" i="11"/>
  <c r="AH23" i="11"/>
  <c r="AF23" i="11"/>
  <c r="AD23" i="11"/>
  <c r="AB23" i="11"/>
  <c r="Z23" i="11"/>
  <c r="X23" i="11"/>
  <c r="AV25" i="11"/>
  <c r="AT25" i="11"/>
  <c r="AR25" i="11"/>
  <c r="AP25" i="11"/>
  <c r="AN25" i="11"/>
  <c r="AL25" i="11"/>
  <c r="AJ25" i="11"/>
  <c r="AH25" i="11"/>
  <c r="AF25" i="11"/>
  <c r="AD25" i="11"/>
  <c r="AB25" i="11"/>
  <c r="Z25" i="11"/>
  <c r="X25" i="11"/>
  <c r="AV31" i="11"/>
  <c r="AT31" i="11"/>
  <c r="AR31" i="11"/>
  <c r="AP31" i="11"/>
  <c r="AN31" i="11"/>
  <c r="AL31" i="11"/>
  <c r="AJ31" i="11"/>
  <c r="AH31" i="11"/>
  <c r="AF31" i="11"/>
  <c r="AD31" i="11"/>
  <c r="AB31" i="11"/>
  <c r="Z31" i="11"/>
  <c r="X31" i="11"/>
  <c r="AV20" i="11"/>
  <c r="AT20" i="11"/>
  <c r="AR20" i="11"/>
  <c r="AP20" i="11"/>
  <c r="AN20" i="11"/>
  <c r="AL20" i="11"/>
  <c r="AJ20" i="11"/>
  <c r="AH20" i="11"/>
  <c r="AF20" i="11"/>
  <c r="AD20" i="11"/>
  <c r="AB20" i="11"/>
  <c r="Z20" i="11"/>
  <c r="X20" i="11"/>
  <c r="AV104" i="11"/>
  <c r="AT104" i="11"/>
  <c r="AR104" i="11"/>
  <c r="AP104" i="11"/>
  <c r="AN104" i="11"/>
  <c r="AL104" i="11"/>
  <c r="AJ104" i="11"/>
  <c r="AH104" i="11"/>
  <c r="AF104" i="11"/>
  <c r="AD104" i="11"/>
  <c r="AB104" i="11"/>
  <c r="Z104" i="11"/>
  <c r="X104" i="11"/>
  <c r="AV81" i="11"/>
  <c r="AT81" i="11"/>
  <c r="AR81" i="11"/>
  <c r="AP81" i="11"/>
  <c r="AN81" i="11"/>
  <c r="AL81" i="11"/>
  <c r="AJ81" i="11"/>
  <c r="AH81" i="11"/>
  <c r="AF81" i="11"/>
  <c r="AD81" i="11"/>
  <c r="AB81" i="11"/>
  <c r="Z81" i="11"/>
  <c r="X81" i="11"/>
  <c r="AV59" i="11"/>
  <c r="AT59" i="11"/>
  <c r="AR59" i="11"/>
  <c r="AP59" i="11"/>
  <c r="AN59" i="11"/>
  <c r="AL59" i="11"/>
  <c r="AJ59" i="11"/>
  <c r="AH59" i="11"/>
  <c r="AF59" i="11"/>
  <c r="AD59" i="11"/>
  <c r="AB59" i="11"/>
  <c r="Z59" i="11"/>
  <c r="X59" i="11"/>
  <c r="AV82" i="11"/>
  <c r="AT82" i="11"/>
  <c r="AR82" i="11"/>
  <c r="AP82" i="11"/>
  <c r="AN82" i="11"/>
  <c r="AL82" i="11"/>
  <c r="AJ82" i="11"/>
  <c r="AH82" i="11"/>
  <c r="AF82" i="11"/>
  <c r="AD82" i="11"/>
  <c r="AB82" i="11"/>
  <c r="Z82" i="11"/>
  <c r="X82" i="11"/>
  <c r="AV27" i="11"/>
  <c r="AT27" i="11"/>
  <c r="AR27" i="11"/>
  <c r="AP27" i="11"/>
  <c r="AN27" i="11"/>
  <c r="AL27" i="11"/>
  <c r="AH27" i="11"/>
  <c r="AF27" i="11"/>
  <c r="AD27" i="11"/>
  <c r="AB27" i="11"/>
  <c r="Z27" i="11"/>
  <c r="X27" i="11"/>
  <c r="AV87" i="11"/>
  <c r="AT87" i="11"/>
  <c r="AR87" i="11"/>
  <c r="AP87" i="11"/>
  <c r="AN87" i="11"/>
  <c r="AL87" i="11"/>
  <c r="AJ87" i="11"/>
  <c r="AH87" i="11"/>
  <c r="AF87" i="11"/>
  <c r="AD87" i="11"/>
  <c r="AB87" i="11"/>
  <c r="Z87" i="11"/>
  <c r="X87" i="11"/>
  <c r="AV35" i="11"/>
  <c r="AT35" i="11"/>
  <c r="AR35" i="11"/>
  <c r="AP35" i="11"/>
  <c r="AN35" i="11"/>
  <c r="AL35" i="11"/>
  <c r="AJ35" i="11"/>
  <c r="AH35" i="11"/>
  <c r="AF35" i="11"/>
  <c r="AD35" i="11"/>
  <c r="AB35" i="11"/>
  <c r="Z35" i="11"/>
  <c r="X35" i="11"/>
  <c r="AV76" i="11"/>
  <c r="AT76" i="11"/>
  <c r="AR76" i="11"/>
  <c r="AP76" i="11"/>
  <c r="AN76" i="11"/>
  <c r="AL76" i="11"/>
  <c r="AJ76" i="11"/>
  <c r="AH76" i="11"/>
  <c r="AF76" i="11"/>
  <c r="AD76" i="11"/>
  <c r="AB76" i="11"/>
  <c r="Z76" i="11"/>
  <c r="X76" i="11"/>
  <c r="AV22" i="11"/>
  <c r="AT22" i="11"/>
  <c r="AR22" i="11"/>
  <c r="AP22" i="11"/>
  <c r="AN22" i="11"/>
  <c r="AL22" i="11"/>
  <c r="AJ22" i="11"/>
  <c r="AH22" i="11"/>
  <c r="AF22" i="11"/>
  <c r="AD22" i="11"/>
  <c r="AB22" i="11"/>
  <c r="Z22" i="11"/>
  <c r="X22" i="11"/>
  <c r="AV51" i="11"/>
  <c r="AT51" i="11"/>
  <c r="AR51" i="11"/>
  <c r="AP51" i="11"/>
  <c r="AN51" i="11"/>
  <c r="AL51" i="11"/>
  <c r="AJ51" i="11"/>
  <c r="AH51" i="11"/>
  <c r="AF51" i="11"/>
  <c r="AD51" i="11"/>
  <c r="AB51" i="11"/>
  <c r="Z51" i="11"/>
  <c r="X51" i="11"/>
  <c r="AV16" i="11"/>
  <c r="AT16" i="11"/>
  <c r="AR16" i="11"/>
  <c r="AP16" i="11"/>
  <c r="AN16" i="11"/>
  <c r="AL16" i="11"/>
  <c r="AJ16" i="11"/>
  <c r="AF16" i="11"/>
  <c r="AD16" i="11"/>
  <c r="AB16" i="11"/>
  <c r="Z16" i="11"/>
  <c r="W13" i="11" s="1"/>
  <c r="O8" i="11"/>
  <c r="AV13" i="11" l="1"/>
  <c r="L8" i="11"/>
  <c r="M8" i="11"/>
  <c r="Q8" i="11"/>
  <c r="J8" i="11"/>
  <c r="I8" i="11"/>
  <c r="U8" i="11"/>
  <c r="T8" i="11"/>
  <c r="R8" i="11"/>
  <c r="N8" i="11"/>
  <c r="AH88" i="11"/>
  <c r="Z48" i="11"/>
  <c r="K8" i="11"/>
  <c r="S8" i="11"/>
  <c r="P8" i="11"/>
  <c r="E8" i="11" l="1"/>
  <c r="AW91" i="11"/>
  <c r="AW17" i="11"/>
  <c r="AW83" i="11"/>
  <c r="AW114" i="11"/>
  <c r="AW72" i="11"/>
  <c r="AW77" i="11"/>
  <c r="AW70" i="11"/>
  <c r="AW94" i="11"/>
  <c r="AW115" i="11"/>
  <c r="AW30" i="11"/>
  <c r="AW43" i="11"/>
  <c r="AW100" i="11"/>
  <c r="AW41" i="11"/>
  <c r="AW109" i="11"/>
  <c r="AW92" i="11"/>
  <c r="AW26" i="11"/>
  <c r="AW27" i="11"/>
  <c r="AW110" i="11"/>
  <c r="AW36" i="11"/>
  <c r="AW22" i="11"/>
  <c r="AW103" i="11"/>
  <c r="AW21" i="11"/>
  <c r="AW81" i="11"/>
  <c r="AW93" i="11"/>
  <c r="AW55" i="11"/>
  <c r="AW89" i="11"/>
  <c r="AW63" i="11"/>
  <c r="AW66" i="11"/>
  <c r="AW53" i="11"/>
  <c r="AW58" i="11"/>
  <c r="AW78" i="11"/>
  <c r="AW88" i="11"/>
  <c r="AW60" i="11"/>
  <c r="AW47" i="11"/>
  <c r="AW42" i="11"/>
  <c r="AW24" i="11"/>
  <c r="AW31" i="11"/>
  <c r="AW19" i="11"/>
  <c r="AW52" i="11"/>
  <c r="AW101" i="11"/>
  <c r="AW39" i="11"/>
  <c r="AW64" i="11"/>
  <c r="AW73" i="11"/>
  <c r="AW102" i="11"/>
  <c r="AW51" i="11"/>
  <c r="AW33" i="11"/>
  <c r="AW79" i="11"/>
  <c r="AW112" i="11"/>
  <c r="AW74" i="11"/>
  <c r="AW49" i="11"/>
  <c r="AW107" i="11"/>
  <c r="AW18" i="11"/>
  <c r="AW40" i="11"/>
  <c r="AW16" i="11"/>
  <c r="AW82" i="11"/>
  <c r="AW87" i="11"/>
  <c r="AW85" i="11"/>
  <c r="AW68" i="11"/>
  <c r="AW59" i="11"/>
  <c r="AW20" i="11"/>
  <c r="AW75" i="11"/>
  <c r="AW38" i="11"/>
  <c r="AW29" i="11"/>
  <c r="AW37" i="11"/>
  <c r="AW67" i="11"/>
  <c r="AW61" i="11"/>
  <c r="AW97" i="11"/>
  <c r="AW98" i="11"/>
  <c r="AW80" i="11"/>
  <c r="AW34" i="11"/>
  <c r="AW106" i="11"/>
  <c r="AW25" i="11"/>
  <c r="AW104" i="11"/>
  <c r="AW111" i="11"/>
  <c r="AW108" i="11"/>
  <c r="AW54" i="11"/>
  <c r="AW99" i="11"/>
  <c r="AW69" i="11"/>
  <c r="AW113" i="11"/>
  <c r="AW56" i="11"/>
  <c r="AW86" i="11"/>
  <c r="AW44" i="11"/>
  <c r="AW46" i="11"/>
  <c r="AW105" i="11"/>
  <c r="AW57" i="11"/>
  <c r="AW65" i="11"/>
  <c r="AW84" i="11"/>
  <c r="AW95" i="11"/>
  <c r="AW35" i="11"/>
  <c r="AW32" i="11"/>
  <c r="AW71" i="11"/>
  <c r="AW48" i="11"/>
  <c r="AW50" i="11"/>
  <c r="AW62" i="11"/>
  <c r="AW23" i="11"/>
  <c r="AW45" i="11"/>
  <c r="AW76" i="11"/>
  <c r="AW28" i="11"/>
  <c r="AW96" i="11"/>
  <c r="AW90" i="11"/>
  <c r="AT13" i="11" l="1"/>
  <c r="AW13" i="11"/>
  <c r="AD61" i="11"/>
  <c r="AU70" i="11" l="1"/>
  <c r="AY115" i="11"/>
  <c r="AU94" i="11"/>
  <c r="AU100" i="11"/>
  <c r="AU109" i="11"/>
  <c r="AU26" i="11"/>
  <c r="AU66" i="11"/>
  <c r="AU87" i="11"/>
  <c r="AU35" i="11"/>
  <c r="AU55" i="11"/>
  <c r="AU37" i="11"/>
  <c r="AU99" i="11"/>
  <c r="AU57" i="11"/>
  <c r="AU72" i="11"/>
  <c r="AU83" i="11"/>
  <c r="AY114" i="11"/>
  <c r="AU115" i="11"/>
  <c r="AU30" i="11"/>
  <c r="AU46" i="11"/>
  <c r="AU23" i="11"/>
  <c r="AU79" i="11"/>
  <c r="AU50" i="11"/>
  <c r="AU17" i="11"/>
  <c r="AU114" i="11"/>
  <c r="AU36" i="11"/>
  <c r="AU88" i="11"/>
  <c r="AU106" i="11"/>
  <c r="AU107" i="11"/>
  <c r="AU27" i="11"/>
  <c r="AU71" i="11"/>
  <c r="AU61" i="11"/>
  <c r="AU82" i="11"/>
  <c r="AU77" i="11"/>
  <c r="AU92" i="11"/>
  <c r="AU49" i="11"/>
  <c r="AU110" i="11"/>
  <c r="AU60" i="11"/>
  <c r="AU16" i="11"/>
  <c r="AU62" i="11"/>
  <c r="AU52" i="11"/>
  <c r="AU47" i="11"/>
  <c r="AU91" i="11"/>
  <c r="AU43" i="11"/>
  <c r="AU42" i="11"/>
  <c r="AU28" i="11"/>
  <c r="AU51" i="11"/>
  <c r="AU38" i="11"/>
  <c r="AU108" i="11"/>
  <c r="AU101" i="11"/>
  <c r="AU41" i="11"/>
  <c r="AU96" i="11"/>
  <c r="AU34" i="11"/>
  <c r="AU33" i="11"/>
  <c r="AU85" i="11"/>
  <c r="AU48" i="11"/>
  <c r="AU22" i="11"/>
  <c r="AU29" i="11"/>
  <c r="AU84" i="11"/>
  <c r="AU80" i="11"/>
  <c r="AU63" i="11"/>
  <c r="AU81" i="11"/>
  <c r="AU21" i="11"/>
  <c r="AU76" i="11"/>
  <c r="AU18" i="11"/>
  <c r="AU75" i="11"/>
  <c r="AU89" i="11"/>
  <c r="AU65" i="11"/>
  <c r="AU39" i="11"/>
  <c r="AU73" i="11"/>
  <c r="AU103" i="11"/>
  <c r="AU86" i="11"/>
  <c r="AU58" i="11"/>
  <c r="AU105" i="11"/>
  <c r="AU78" i="11"/>
  <c r="AU112" i="11"/>
  <c r="AU102" i="11"/>
  <c r="AU59" i="11"/>
  <c r="AU53" i="11"/>
  <c r="AU95" i="11"/>
  <c r="AU104" i="11"/>
  <c r="AU64" i="11"/>
  <c r="AU40" i="11"/>
  <c r="AU31" i="11"/>
  <c r="AU113" i="11"/>
  <c r="AU98" i="11"/>
  <c r="AU19" i="11"/>
  <c r="AU44" i="11"/>
  <c r="AU45" i="11"/>
  <c r="AU93" i="11"/>
  <c r="AU69" i="11"/>
  <c r="AU111" i="11"/>
  <c r="AU90" i="11"/>
  <c r="AU25" i="11"/>
  <c r="AU54" i="11"/>
  <c r="AU67" i="11"/>
  <c r="AU20" i="11"/>
  <c r="AU24" i="11"/>
  <c r="AU68" i="11"/>
  <c r="AU74" i="11"/>
  <c r="AU97" i="11"/>
  <c r="AU56" i="11"/>
  <c r="AU32" i="11"/>
  <c r="AU13" i="11" l="1"/>
  <c r="AR13" i="11"/>
  <c r="AS77" i="11" l="1"/>
  <c r="AS114" i="11"/>
  <c r="AS115" i="11"/>
  <c r="AS30" i="11"/>
  <c r="AS109" i="11"/>
  <c r="AS112" i="11"/>
  <c r="AS69" i="11"/>
  <c r="AS70" i="11"/>
  <c r="AS43" i="11"/>
  <c r="AS92" i="11"/>
  <c r="AS36" i="11"/>
  <c r="AS75" i="11"/>
  <c r="AS91" i="11"/>
  <c r="AS83" i="11"/>
  <c r="AS94" i="11"/>
  <c r="AS100" i="11"/>
  <c r="AS26" i="11"/>
  <c r="AS113" i="11"/>
  <c r="AS41" i="11"/>
  <c r="AS17" i="11"/>
  <c r="AS82" i="11"/>
  <c r="AS76" i="11"/>
  <c r="AS56" i="11"/>
  <c r="AS52" i="11"/>
  <c r="AS89" i="11"/>
  <c r="AS72" i="11"/>
  <c r="AS97" i="11"/>
  <c r="AS101" i="11"/>
  <c r="AS48" i="11"/>
  <c r="AS27" i="11"/>
  <c r="AS38" i="11"/>
  <c r="AS32" i="11"/>
  <c r="AS58" i="11"/>
  <c r="AS54" i="11"/>
  <c r="AS102" i="11"/>
  <c r="AS67" i="11"/>
  <c r="AS28" i="11"/>
  <c r="AS103" i="11"/>
  <c r="AS98" i="11"/>
  <c r="AS108" i="11"/>
  <c r="AS62" i="11"/>
  <c r="AS73" i="11"/>
  <c r="AS42" i="11"/>
  <c r="AS106" i="11"/>
  <c r="AS74" i="11"/>
  <c r="AS47" i="11"/>
  <c r="AS71" i="11"/>
  <c r="AS55" i="11"/>
  <c r="AS87" i="11"/>
  <c r="AS85" i="11"/>
  <c r="AS65" i="11"/>
  <c r="AS110" i="11"/>
  <c r="AS46" i="11"/>
  <c r="AS66" i="11"/>
  <c r="AS60" i="11"/>
  <c r="AS53" i="11"/>
  <c r="AS105" i="11"/>
  <c r="AS44" i="11"/>
  <c r="AS23" i="11"/>
  <c r="AS99" i="11"/>
  <c r="AS50" i="11"/>
  <c r="AS61" i="11"/>
  <c r="AS18" i="11"/>
  <c r="AS16" i="11"/>
  <c r="AP13" i="11" s="1"/>
  <c r="AS81" i="11"/>
  <c r="AS88" i="11"/>
  <c r="AS80" i="11"/>
  <c r="AS104" i="11"/>
  <c r="AS49" i="11"/>
  <c r="AS57" i="11"/>
  <c r="AS86" i="11"/>
  <c r="AS35" i="11"/>
  <c r="AS96" i="11"/>
  <c r="AS19" i="11"/>
  <c r="AS78" i="11"/>
  <c r="AS37" i="11"/>
  <c r="AS51" i="11"/>
  <c r="AS45" i="11"/>
  <c r="AS68" i="11"/>
  <c r="AS79" i="11"/>
  <c r="AS21" i="11"/>
  <c r="AS107" i="11"/>
  <c r="AS84" i="11"/>
  <c r="AS34" i="11"/>
  <c r="AS31" i="11"/>
  <c r="AS24" i="11"/>
  <c r="AS111" i="11"/>
  <c r="AS29" i="11"/>
  <c r="AS59" i="11"/>
  <c r="AS22" i="11"/>
  <c r="AS20" i="11"/>
  <c r="AS95" i="11"/>
  <c r="AS64" i="11"/>
  <c r="AS93" i="11"/>
  <c r="AS39" i="11"/>
  <c r="AS40" i="11"/>
  <c r="AS25" i="11"/>
  <c r="AS33" i="11"/>
  <c r="AS90" i="11"/>
  <c r="AS63" i="11"/>
  <c r="AQ114" i="11" l="1"/>
  <c r="AQ94" i="11"/>
  <c r="AQ100" i="11"/>
  <c r="AQ109" i="11"/>
  <c r="AQ28" i="11"/>
  <c r="AQ103" i="11"/>
  <c r="AQ110" i="11"/>
  <c r="AQ80" i="11"/>
  <c r="AQ93" i="11"/>
  <c r="AQ45" i="11"/>
  <c r="AQ87" i="11"/>
  <c r="AQ72" i="11"/>
  <c r="AQ115" i="11"/>
  <c r="AQ30" i="11"/>
  <c r="AQ92" i="11"/>
  <c r="AQ49" i="11"/>
  <c r="AQ64" i="11"/>
  <c r="AQ48" i="11"/>
  <c r="AQ40" i="11"/>
  <c r="AQ60" i="11"/>
  <c r="AQ58" i="11"/>
  <c r="AQ107" i="11"/>
  <c r="AQ104" i="11"/>
  <c r="AQ44" i="11"/>
  <c r="AQ54" i="11"/>
  <c r="AQ105" i="11"/>
  <c r="AQ17" i="11"/>
  <c r="AQ70" i="11"/>
  <c r="AQ77" i="11"/>
  <c r="AQ26" i="11"/>
  <c r="AQ18" i="11"/>
  <c r="AQ39" i="11"/>
  <c r="AQ66" i="11"/>
  <c r="AQ16" i="11"/>
  <c r="AQ73" i="11"/>
  <c r="AQ59" i="11"/>
  <c r="AQ91" i="11"/>
  <c r="AQ36" i="11"/>
  <c r="AQ99" i="11"/>
  <c r="AQ84" i="11"/>
  <c r="AQ55" i="11"/>
  <c r="AQ101" i="11"/>
  <c r="AQ37" i="11"/>
  <c r="AQ32" i="11"/>
  <c r="AQ90" i="11"/>
  <c r="AQ52" i="11"/>
  <c r="AQ68" i="11"/>
  <c r="AQ89" i="11"/>
  <c r="AQ23" i="11"/>
  <c r="AQ83" i="11"/>
  <c r="AQ106" i="11"/>
  <c r="AQ47" i="11"/>
  <c r="AQ81" i="11"/>
  <c r="AQ88" i="11"/>
  <c r="AQ53" i="11"/>
  <c r="AQ85" i="11"/>
  <c r="AQ95" i="11"/>
  <c r="AQ22" i="11"/>
  <c r="AQ67" i="11"/>
  <c r="AQ56" i="11"/>
  <c r="AQ71" i="11"/>
  <c r="AQ102" i="11"/>
  <c r="AQ76" i="11"/>
  <c r="AQ19" i="11"/>
  <c r="AQ78" i="11"/>
  <c r="AQ61" i="11"/>
  <c r="AQ43" i="11"/>
  <c r="AQ57" i="11"/>
  <c r="AQ35" i="11"/>
  <c r="AQ29" i="11"/>
  <c r="AQ51" i="11"/>
  <c r="AQ97" i="11"/>
  <c r="AQ38" i="11"/>
  <c r="AQ96" i="11"/>
  <c r="AQ42" i="11"/>
  <c r="AQ111" i="11"/>
  <c r="AQ46" i="11"/>
  <c r="AQ33" i="11"/>
  <c r="AQ62" i="11"/>
  <c r="AQ75" i="11"/>
  <c r="AQ65" i="11"/>
  <c r="AQ25" i="11"/>
  <c r="AQ108" i="11"/>
  <c r="AQ112" i="11"/>
  <c r="AQ34" i="11"/>
  <c r="AQ50" i="11"/>
  <c r="AQ82" i="11"/>
  <c r="AQ41" i="11"/>
  <c r="AQ63" i="11"/>
  <c r="AQ113" i="11"/>
  <c r="AQ21" i="11"/>
  <c r="AQ24" i="11"/>
  <c r="AQ86" i="11"/>
  <c r="AQ69" i="11"/>
  <c r="AQ20" i="11"/>
  <c r="AQ74" i="11"/>
  <c r="AQ27" i="11"/>
  <c r="AQ98" i="11"/>
  <c r="AQ31" i="11"/>
  <c r="AQ79" i="11"/>
  <c r="AS13" i="11"/>
  <c r="AQ13" i="11" l="1"/>
  <c r="AN13" i="11"/>
  <c r="AO72" i="11" l="1"/>
  <c r="AO94" i="11"/>
  <c r="AO77" i="11"/>
  <c r="AO115" i="11"/>
  <c r="AO43" i="11"/>
  <c r="AO41" i="11"/>
  <c r="AO92" i="11"/>
  <c r="AO38" i="11"/>
  <c r="AO22" i="11"/>
  <c r="AO31" i="11"/>
  <c r="AO76" i="11"/>
  <c r="AO91" i="11"/>
  <c r="AO83" i="11"/>
  <c r="AO70" i="11"/>
  <c r="AO30" i="11"/>
  <c r="AO100" i="11"/>
  <c r="AO109" i="11"/>
  <c r="AO26" i="11"/>
  <c r="AO75" i="11"/>
  <c r="AO73" i="11"/>
  <c r="AO17" i="11"/>
  <c r="AO63" i="11"/>
  <c r="AO39" i="11"/>
  <c r="AO18" i="11"/>
  <c r="AO49" i="11"/>
  <c r="AO55" i="11"/>
  <c r="AO68" i="11"/>
  <c r="AO112" i="11"/>
  <c r="AO42" i="11"/>
  <c r="AO40" i="11"/>
  <c r="AO96" i="11"/>
  <c r="AO67" i="11"/>
  <c r="AO98" i="11"/>
  <c r="AO104" i="11"/>
  <c r="AO69" i="11"/>
  <c r="AO111" i="11"/>
  <c r="AO71" i="11"/>
  <c r="AO51" i="11"/>
  <c r="AO110" i="11"/>
  <c r="AO102" i="11"/>
  <c r="AO106" i="11"/>
  <c r="AO58" i="11"/>
  <c r="AO61" i="11"/>
  <c r="AO80" i="11"/>
  <c r="AO86" i="11"/>
  <c r="AO113" i="11"/>
  <c r="AO66" i="11"/>
  <c r="AO48" i="11"/>
  <c r="AO90" i="11"/>
  <c r="AO54" i="11"/>
  <c r="AO108" i="11"/>
  <c r="AO89" i="11"/>
  <c r="AO74" i="11"/>
  <c r="AO88" i="11"/>
  <c r="AO47" i="11"/>
  <c r="AO97" i="11"/>
  <c r="AO44" i="11"/>
  <c r="AO79" i="11"/>
  <c r="AO27" i="11"/>
  <c r="AO82" i="11"/>
  <c r="AO32" i="11"/>
  <c r="AO101" i="11"/>
  <c r="AO85" i="11"/>
  <c r="AO95" i="11"/>
  <c r="AO53" i="11"/>
  <c r="AO93" i="11"/>
  <c r="AO105" i="11"/>
  <c r="AO46" i="11"/>
  <c r="AO99" i="11"/>
  <c r="AO50" i="11"/>
  <c r="AO35" i="11"/>
  <c r="AO78" i="11"/>
  <c r="AO28" i="11"/>
  <c r="AO33" i="11"/>
  <c r="AO87" i="11"/>
  <c r="AO36" i="11"/>
  <c r="AO60" i="11"/>
  <c r="AO52" i="11"/>
  <c r="AO23" i="11"/>
  <c r="AO81" i="11"/>
  <c r="AO114" i="11"/>
  <c r="AO29" i="11"/>
  <c r="AO59" i="11"/>
  <c r="AO107" i="11"/>
  <c r="AO45" i="11"/>
  <c r="AO16" i="11"/>
  <c r="AO57" i="11"/>
  <c r="AO25" i="11"/>
  <c r="AO65" i="11"/>
  <c r="AO20" i="11"/>
  <c r="AO103" i="11"/>
  <c r="AO62" i="11"/>
  <c r="AO37" i="11"/>
  <c r="AO19" i="11"/>
  <c r="AO56" i="11"/>
  <c r="AO24" i="11"/>
  <c r="AO64" i="11"/>
  <c r="AO21" i="11"/>
  <c r="AO84" i="11"/>
  <c r="AO34" i="11"/>
  <c r="AO13" i="11" l="1"/>
  <c r="AL13" i="11"/>
  <c r="AM91" i="11" l="1"/>
  <c r="AM70" i="11"/>
  <c r="AM30" i="11"/>
  <c r="AM26" i="11"/>
  <c r="AM66" i="11"/>
  <c r="AM37" i="11"/>
  <c r="AM63" i="11"/>
  <c r="AM20" i="11"/>
  <c r="AM90" i="11"/>
  <c r="AM105" i="11"/>
  <c r="AM78" i="11"/>
  <c r="AM32" i="11"/>
  <c r="AM17" i="11"/>
  <c r="AM72" i="11"/>
  <c r="AM83" i="11"/>
  <c r="AM43" i="11"/>
  <c r="AM41" i="11"/>
  <c r="AM111" i="11"/>
  <c r="AM112" i="11"/>
  <c r="AM99" i="11"/>
  <c r="AM114" i="11"/>
  <c r="AM94" i="11"/>
  <c r="AM100" i="11"/>
  <c r="AM109" i="11"/>
  <c r="AM25" i="11"/>
  <c r="AM45" i="11"/>
  <c r="AM75" i="11"/>
  <c r="AM79" i="11"/>
  <c r="AM77" i="11"/>
  <c r="AM19" i="11"/>
  <c r="AM28" i="11"/>
  <c r="AM113" i="11"/>
  <c r="AM80" i="11"/>
  <c r="AM108" i="11"/>
  <c r="AM96" i="11"/>
  <c r="AM56" i="11"/>
  <c r="AM71" i="11"/>
  <c r="AM52" i="11"/>
  <c r="AM88" i="11"/>
  <c r="AM97" i="11"/>
  <c r="AM49" i="11"/>
  <c r="AM39" i="11"/>
  <c r="AM93" i="11"/>
  <c r="AM92" i="11"/>
  <c r="AM35" i="11"/>
  <c r="AM101" i="11"/>
  <c r="AM67" i="11"/>
  <c r="AM27" i="11"/>
  <c r="AM69" i="11"/>
  <c r="AM110" i="11"/>
  <c r="AM61" i="11"/>
  <c r="AM50" i="11"/>
  <c r="AM42" i="11"/>
  <c r="AM104" i="11"/>
  <c r="AM36" i="11"/>
  <c r="AM64" i="11"/>
  <c r="AM16" i="11"/>
  <c r="AM54" i="11"/>
  <c r="AM38" i="11"/>
  <c r="AM65" i="11"/>
  <c r="AM31" i="11"/>
  <c r="AM40" i="11"/>
  <c r="AM87" i="11"/>
  <c r="AM106" i="11"/>
  <c r="AM23" i="11"/>
  <c r="AM68" i="11"/>
  <c r="AM107" i="11"/>
  <c r="AM34" i="11"/>
  <c r="AM18" i="11"/>
  <c r="AM74" i="11"/>
  <c r="AM86" i="11"/>
  <c r="AM58" i="11"/>
  <c r="AM44" i="11"/>
  <c r="AM47" i="11"/>
  <c r="AM98" i="11"/>
  <c r="AM102" i="11"/>
  <c r="AM48" i="11"/>
  <c r="AM24" i="11"/>
  <c r="AM76" i="11"/>
  <c r="AM89" i="11"/>
  <c r="AM22" i="11"/>
  <c r="AM46" i="11"/>
  <c r="AM84" i="11"/>
  <c r="AM51" i="11"/>
  <c r="AM21" i="11"/>
  <c r="AM82" i="11"/>
  <c r="AM73" i="11"/>
  <c r="AM62" i="11"/>
  <c r="AM81" i="11"/>
  <c r="AM53" i="11"/>
  <c r="AM55" i="11"/>
  <c r="AM29" i="11"/>
  <c r="AM95" i="11"/>
  <c r="AM59" i="11"/>
  <c r="AM85" i="11"/>
  <c r="AM33" i="11"/>
  <c r="AM103" i="11"/>
  <c r="AM115" i="11"/>
  <c r="AM60" i="11"/>
  <c r="AM57" i="11"/>
  <c r="AM13" i="11" l="1"/>
  <c r="AJ13" i="11"/>
  <c r="AK27" i="11" l="1"/>
  <c r="AK91" i="11"/>
  <c r="AK70" i="11"/>
  <c r="AK100" i="11"/>
  <c r="AK109" i="11"/>
  <c r="AK26" i="11"/>
  <c r="AK17" i="11"/>
  <c r="AK83" i="11"/>
  <c r="AK33" i="11"/>
  <c r="AK114" i="11"/>
  <c r="AK94" i="11"/>
  <c r="AK41" i="11"/>
  <c r="AK32" i="11"/>
  <c r="AK44" i="11"/>
  <c r="AK108" i="11"/>
  <c r="AK93" i="11"/>
  <c r="AK77" i="11"/>
  <c r="AK115" i="11"/>
  <c r="AK30" i="11"/>
  <c r="AK92" i="11"/>
  <c r="AK53" i="11"/>
  <c r="AK51" i="11"/>
  <c r="AK113" i="11"/>
  <c r="AK60" i="11"/>
  <c r="AK107" i="11"/>
  <c r="AK63" i="11"/>
  <c r="AK84" i="11"/>
  <c r="AK34" i="11"/>
  <c r="AK31" i="11"/>
  <c r="AK90" i="11"/>
  <c r="AK97" i="11"/>
  <c r="AK24" i="11"/>
  <c r="AK48" i="11"/>
  <c r="AK67" i="11"/>
  <c r="AK45" i="11"/>
  <c r="AK19" i="11"/>
  <c r="AK89" i="11"/>
  <c r="AK62" i="11"/>
  <c r="AK40" i="11"/>
  <c r="AK57" i="11"/>
  <c r="AK61" i="11"/>
  <c r="AK85" i="11"/>
  <c r="AK55" i="11"/>
  <c r="AK106" i="11"/>
  <c r="AK78" i="11"/>
  <c r="AK22" i="11"/>
  <c r="AK43" i="11"/>
  <c r="AK54" i="11"/>
  <c r="AK102" i="11"/>
  <c r="AK20" i="11"/>
  <c r="AK29" i="11"/>
  <c r="AK28" i="11"/>
  <c r="AK71" i="11"/>
  <c r="AK16" i="11"/>
  <c r="AK49" i="11"/>
  <c r="AK98" i="11"/>
  <c r="AK103" i="11"/>
  <c r="AK80" i="11"/>
  <c r="AK72" i="11"/>
  <c r="AK37" i="11"/>
  <c r="AK105" i="11"/>
  <c r="AK58" i="11"/>
  <c r="AK73" i="11"/>
  <c r="AK110" i="11"/>
  <c r="AK64" i="11"/>
  <c r="AK65" i="11"/>
  <c r="AK36" i="11"/>
  <c r="AK79" i="11"/>
  <c r="AK47" i="11"/>
  <c r="AK39" i="11"/>
  <c r="AK76" i="11"/>
  <c r="AK75" i="11"/>
  <c r="AK95" i="11"/>
  <c r="AK96" i="11"/>
  <c r="AK99" i="11"/>
  <c r="AK18" i="11"/>
  <c r="AK35" i="11"/>
  <c r="AK82" i="11"/>
  <c r="AK86" i="11"/>
  <c r="AK74" i="11"/>
  <c r="AK59" i="11"/>
  <c r="AK42" i="11"/>
  <c r="AK69" i="11"/>
  <c r="AK52" i="11"/>
  <c r="AK66" i="11"/>
  <c r="AK46" i="11"/>
  <c r="AK101" i="11"/>
  <c r="AK25" i="11"/>
  <c r="AK88" i="11"/>
  <c r="AK68" i="11"/>
  <c r="AK38" i="11"/>
  <c r="AK56" i="11"/>
  <c r="AK23" i="11"/>
  <c r="AK21" i="11"/>
  <c r="AK111" i="11"/>
  <c r="AK104" i="11"/>
  <c r="AK50" i="11"/>
  <c r="AK87" i="11"/>
  <c r="AK81" i="11"/>
  <c r="AK112" i="11"/>
  <c r="AK13" i="11" l="1"/>
  <c r="AH13" i="11"/>
  <c r="AI17" i="11" l="1"/>
  <c r="AI83" i="11"/>
  <c r="AI18" i="11"/>
  <c r="AI24" i="11"/>
  <c r="AI91" i="11"/>
  <c r="AI114" i="11"/>
  <c r="AI102" i="11"/>
  <c r="AI48" i="11"/>
  <c r="AI72" i="11"/>
  <c r="AI94" i="11"/>
  <c r="AI33" i="11"/>
  <c r="AI79" i="11"/>
  <c r="AI115" i="11"/>
  <c r="AI70" i="11"/>
  <c r="AI92" i="11"/>
  <c r="AI76" i="11"/>
  <c r="AI109" i="11"/>
  <c r="AI60" i="11"/>
  <c r="AI77" i="11"/>
  <c r="AI50" i="11"/>
  <c r="AI90" i="11"/>
  <c r="AI36" i="11"/>
  <c r="AI19" i="11"/>
  <c r="AI47" i="11"/>
  <c r="AI30" i="11"/>
  <c r="AI110" i="11"/>
  <c r="AI28" i="11"/>
  <c r="AI100" i="11"/>
  <c r="AI52" i="11"/>
  <c r="AI89" i="11"/>
  <c r="AI66" i="11"/>
  <c r="AI68" i="11"/>
  <c r="AI69" i="11"/>
  <c r="AI51" i="11"/>
  <c r="AI112" i="11"/>
  <c r="AI43" i="11"/>
  <c r="AI29" i="11"/>
  <c r="AI78" i="11"/>
  <c r="AI105" i="11"/>
  <c r="AI65" i="11"/>
  <c r="AI108" i="11"/>
  <c r="AI26" i="11"/>
  <c r="AI53" i="11"/>
  <c r="AI111" i="11"/>
  <c r="AI99" i="11"/>
  <c r="AI107" i="11"/>
  <c r="AI88" i="11"/>
  <c r="AI62" i="11"/>
  <c r="AI27" i="11"/>
  <c r="AI61" i="11"/>
  <c r="AI96" i="11"/>
  <c r="AI38" i="11"/>
  <c r="AI86" i="11"/>
  <c r="AI16" i="11"/>
  <c r="AI20" i="11"/>
  <c r="AI49" i="11"/>
  <c r="AI40" i="11"/>
  <c r="AI93" i="11"/>
  <c r="AI23" i="11"/>
  <c r="AI37" i="11"/>
  <c r="AI103" i="11"/>
  <c r="AI95" i="11"/>
  <c r="AI101" i="11"/>
  <c r="AI46" i="11"/>
  <c r="AI64" i="11"/>
  <c r="AI44" i="11"/>
  <c r="AI39" i="11"/>
  <c r="AI106" i="11"/>
  <c r="AI75" i="11"/>
  <c r="AI57" i="11"/>
  <c r="AI22" i="11"/>
  <c r="AI97" i="11"/>
  <c r="AI59" i="11"/>
  <c r="AI85" i="11"/>
  <c r="AI21" i="11"/>
  <c r="AI71" i="11"/>
  <c r="AI80" i="11"/>
  <c r="AI35" i="11"/>
  <c r="AI104" i="11"/>
  <c r="AI45" i="11"/>
  <c r="AI56" i="11"/>
  <c r="AI54" i="11"/>
  <c r="AI31" i="11"/>
  <c r="AI84" i="11"/>
  <c r="AI74" i="11"/>
  <c r="AI67" i="11"/>
  <c r="AI34" i="11"/>
  <c r="AI98" i="11"/>
  <c r="AI42" i="11"/>
  <c r="AI32" i="11"/>
  <c r="AI87" i="11"/>
  <c r="AI63" i="11"/>
  <c r="AI73" i="11"/>
  <c r="AI25" i="11"/>
  <c r="AI113" i="11"/>
  <c r="AI58" i="11"/>
  <c r="AI82" i="11"/>
  <c r="AI41" i="11"/>
  <c r="AI81" i="11"/>
  <c r="AI55" i="11"/>
  <c r="AF13" i="11" l="1"/>
  <c r="AG20" i="11" s="1"/>
  <c r="AI13" i="11"/>
  <c r="AG114" i="11"/>
  <c r="AG92" i="11"/>
  <c r="AG57" i="11"/>
  <c r="AG66" i="11"/>
  <c r="AG72" i="11"/>
  <c r="AG85" i="11"/>
  <c r="AG94" i="11"/>
  <c r="AG62" i="11"/>
  <c r="AG79" i="11"/>
  <c r="AG76" i="11"/>
  <c r="AG47" i="11"/>
  <c r="AG31" i="11"/>
  <c r="AG28" i="11"/>
  <c r="AG115" i="11"/>
  <c r="AG63" i="11"/>
  <c r="AG82" i="11"/>
  <c r="AG68" i="11"/>
  <c r="AG90" i="11"/>
  <c r="AG22" i="11"/>
  <c r="AG26" i="11"/>
  <c r="AG32" i="11"/>
  <c r="AG107" i="11"/>
  <c r="AG30" i="11"/>
  <c r="AG81" i="11"/>
  <c r="AG112" i="11"/>
  <c r="AG75" i="11"/>
  <c r="AG53" i="11"/>
  <c r="AG39" i="11"/>
  <c r="AG19" i="11"/>
  <c r="AG101" i="11"/>
  <c r="AG37" i="11"/>
  <c r="AG52" i="11"/>
  <c r="AG54" i="11"/>
  <c r="AG46" i="11"/>
  <c r="AG43" i="11"/>
  <c r="AG73" i="11"/>
  <c r="AG69" i="11"/>
  <c r="AG60" i="11"/>
  <c r="AG51" i="11"/>
  <c r="AG78" i="11"/>
  <c r="AG96" i="11"/>
  <c r="AG67" i="11"/>
  <c r="AG95" i="11"/>
  <c r="AG99" i="11"/>
  <c r="AG56" i="11"/>
  <c r="AG50" i="11"/>
  <c r="AG104" i="11"/>
  <c r="AG87" i="11"/>
  <c r="AG33" i="11"/>
  <c r="AG64" i="11"/>
  <c r="AG61" i="11"/>
  <c r="AG34" i="11"/>
  <c r="AG49" i="11"/>
  <c r="AG18" i="11"/>
  <c r="AG98" i="11"/>
  <c r="AG25" i="11"/>
  <c r="AG23" i="11"/>
  <c r="AG42" i="11"/>
  <c r="AG29" i="11"/>
  <c r="AG80" i="11"/>
  <c r="AG44" i="11"/>
  <c r="AG106" i="11"/>
  <c r="AG27" i="11"/>
  <c r="AG24" i="11"/>
  <c r="AG100" i="11"/>
  <c r="AG110" i="11"/>
  <c r="AG35" i="11"/>
  <c r="AG97" i="11"/>
  <c r="AG111" i="11"/>
  <c r="AG16" i="11"/>
  <c r="AG58" i="11"/>
  <c r="AG21" i="11"/>
  <c r="AG108" i="11"/>
  <c r="AG113" i="11"/>
  <c r="AG89" i="11"/>
  <c r="AG45" i="11" l="1"/>
  <c r="AG83" i="11"/>
  <c r="AG74" i="11"/>
  <c r="AG71" i="11"/>
  <c r="AG91" i="11"/>
  <c r="AG86" i="11"/>
  <c r="AG103" i="11"/>
  <c r="AG93" i="11"/>
  <c r="AG41" i="11"/>
  <c r="AG59" i="11"/>
  <c r="AG88" i="11"/>
  <c r="AG40" i="11"/>
  <c r="AG84" i="11"/>
  <c r="AG105" i="11"/>
  <c r="AG55" i="11"/>
  <c r="AG36" i="11"/>
  <c r="AG13" i="11" s="1"/>
  <c r="AG102" i="11"/>
  <c r="AG48" i="11"/>
  <c r="AG109" i="11"/>
  <c r="AG70" i="11"/>
  <c r="AG38" i="11"/>
  <c r="AG65" i="11"/>
  <c r="AG77" i="11"/>
  <c r="AG17" i="11"/>
  <c r="AD13" i="11" s="1"/>
  <c r="AE72" i="11" l="1"/>
  <c r="AE26" i="11"/>
  <c r="AE57" i="11"/>
  <c r="AE60" i="11"/>
  <c r="AE75" i="11"/>
  <c r="AE103" i="11"/>
  <c r="AE71" i="11"/>
  <c r="AE62" i="11"/>
  <c r="AE77" i="11"/>
  <c r="AE87" i="11"/>
  <c r="AE50" i="11"/>
  <c r="AE25" i="11"/>
  <c r="AE21" i="11"/>
  <c r="AE102" i="11"/>
  <c r="AE54" i="11"/>
  <c r="AE47" i="11"/>
  <c r="AE112" i="11"/>
  <c r="AE48" i="11"/>
  <c r="AE99" i="11"/>
  <c r="AE79" i="11"/>
  <c r="AE37" i="11"/>
  <c r="AE49" i="11"/>
  <c r="AE85" i="11"/>
  <c r="AE28" i="11"/>
  <c r="AE40" i="11"/>
  <c r="AE78" i="11"/>
  <c r="AE61" i="11"/>
  <c r="AE107" i="11"/>
  <c r="AE55" i="11"/>
  <c r="AE80" i="11"/>
  <c r="AE44" i="11"/>
  <c r="AE84" i="11"/>
  <c r="AE108" i="11"/>
  <c r="AE89" i="11"/>
  <c r="AE83" i="11"/>
  <c r="AE42" i="11"/>
  <c r="AE34" i="11"/>
  <c r="AE29" i="11"/>
  <c r="AE111" i="11"/>
  <c r="AE58" i="11"/>
  <c r="AE95" i="11"/>
  <c r="AE65" i="11"/>
  <c r="AE74" i="11"/>
  <c r="AE81" i="11"/>
  <c r="AE67" i="11"/>
  <c r="AE56" i="11"/>
  <c r="AE35" i="11"/>
  <c r="AE98" i="11"/>
  <c r="AE105" i="11"/>
  <c r="AE43" i="11"/>
  <c r="AE104" i="11"/>
  <c r="AE59" i="11"/>
  <c r="AE17" i="11"/>
  <c r="AE24" i="11"/>
  <c r="AE31" i="11"/>
  <c r="AE73" i="11"/>
  <c r="AE52" i="11"/>
  <c r="AE33" i="11"/>
  <c r="AE69" i="11"/>
  <c r="AE27" i="11"/>
  <c r="AE64" i="11"/>
  <c r="AE51" i="11"/>
  <c r="AE110" i="11"/>
  <c r="AE32" i="11"/>
  <c r="AE90" i="11"/>
  <c r="AE53" i="11"/>
  <c r="AE91" i="11"/>
  <c r="AE106" i="11"/>
  <c r="AE100" i="11"/>
  <c r="AE18" i="11"/>
  <c r="AB13" i="11" s="1"/>
  <c r="AE86" i="11"/>
  <c r="AE93" i="11"/>
  <c r="AE97" i="11"/>
  <c r="AE36" i="11"/>
  <c r="AE88" i="11"/>
  <c r="AE70" i="11"/>
  <c r="AE38" i="11"/>
  <c r="AE94" i="11"/>
  <c r="AE101" i="11"/>
  <c r="AE23" i="11"/>
  <c r="AE68" i="11"/>
  <c r="AE22" i="11"/>
  <c r="AE96" i="11"/>
  <c r="AE45" i="11"/>
  <c r="AE115" i="11"/>
  <c r="AE41" i="11"/>
  <c r="AE66" i="11"/>
  <c r="AE63" i="11"/>
  <c r="AE76" i="11"/>
  <c r="AE46" i="11"/>
  <c r="AE20" i="11"/>
  <c r="AE30" i="11"/>
  <c r="AE82" i="11"/>
  <c r="AE92" i="11"/>
  <c r="AE39" i="11"/>
  <c r="AE109" i="11"/>
  <c r="AE113" i="11"/>
  <c r="AE19" i="11"/>
  <c r="AE114" i="11"/>
  <c r="AE16" i="11"/>
  <c r="AE13" i="11" s="1"/>
  <c r="AC91" i="11" l="1"/>
  <c r="AC77" i="11"/>
  <c r="AC114" i="11"/>
  <c r="AC107" i="11"/>
  <c r="AC55" i="11"/>
  <c r="AC79" i="11"/>
  <c r="AC80" i="11"/>
  <c r="AC29" i="11"/>
  <c r="AC82" i="11"/>
  <c r="AC68" i="11"/>
  <c r="AC34" i="11"/>
  <c r="AC54" i="11"/>
  <c r="AC17" i="11"/>
  <c r="AC70" i="11"/>
  <c r="AC115" i="11"/>
  <c r="AC87" i="11"/>
  <c r="AC96" i="11"/>
  <c r="AC21" i="11"/>
  <c r="AC93" i="11"/>
  <c r="AC62" i="11"/>
  <c r="AC74" i="11"/>
  <c r="AC47" i="11"/>
  <c r="AC53" i="11"/>
  <c r="AC39" i="11"/>
  <c r="AC84" i="11"/>
  <c r="AC27" i="11"/>
  <c r="AC83" i="11"/>
  <c r="AC92" i="11"/>
  <c r="AC18" i="11"/>
  <c r="AC59" i="11"/>
  <c r="AC49" i="11"/>
  <c r="AC97" i="11"/>
  <c r="AC81" i="11"/>
  <c r="AC64" i="11"/>
  <c r="AC63" i="11"/>
  <c r="AC51" i="11"/>
  <c r="AC35" i="11"/>
  <c r="AC19" i="11"/>
  <c r="AC95" i="11"/>
  <c r="AC110" i="11"/>
  <c r="AC32" i="11"/>
  <c r="AC37" i="11"/>
  <c r="AC71" i="11"/>
  <c r="AC25" i="11"/>
  <c r="AC104" i="11"/>
  <c r="AC42" i="11"/>
  <c r="AC60" i="11"/>
  <c r="AC45" i="11"/>
  <c r="AC66" i="11"/>
  <c r="AC16" i="11"/>
  <c r="Z13" i="11" s="1"/>
  <c r="AC67" i="11"/>
  <c r="AC69" i="11"/>
  <c r="AC86" i="11"/>
  <c r="AC30" i="11"/>
  <c r="AC111" i="11"/>
  <c r="AC108" i="11"/>
  <c r="AC23" i="11"/>
  <c r="AC33" i="11"/>
  <c r="AC22" i="11"/>
  <c r="AC88" i="11"/>
  <c r="AC38" i="11"/>
  <c r="AC41" i="11"/>
  <c r="AC76" i="11"/>
  <c r="AC90" i="11"/>
  <c r="AC26" i="11"/>
  <c r="AC44" i="11"/>
  <c r="AC103" i="11"/>
  <c r="AC102" i="11"/>
  <c r="AC72" i="11"/>
  <c r="AC61" i="11"/>
  <c r="AC36" i="11"/>
  <c r="AC106" i="11"/>
  <c r="AC58" i="11"/>
  <c r="AC31" i="11"/>
  <c r="AC109" i="11"/>
  <c r="AC75" i="11"/>
  <c r="AC52" i="11"/>
  <c r="AC99" i="11"/>
  <c r="AC73" i="11"/>
  <c r="AC20" i="11"/>
  <c r="AC101" i="11"/>
  <c r="AC50" i="11"/>
  <c r="AC78" i="11"/>
  <c r="AC105" i="11"/>
  <c r="AC94" i="11"/>
  <c r="AC46" i="11"/>
  <c r="AC43" i="11"/>
  <c r="AC98" i="11"/>
  <c r="AC85" i="11"/>
  <c r="AC89" i="11"/>
  <c r="AC100" i="11"/>
  <c r="AC56" i="11"/>
  <c r="AC65" i="11"/>
  <c r="AC40" i="11"/>
  <c r="AC48" i="11"/>
  <c r="AC24" i="11"/>
  <c r="AC113" i="11"/>
  <c r="AC112" i="11"/>
  <c r="AC28" i="11"/>
  <c r="AC57" i="11"/>
  <c r="AC13" i="11" l="1"/>
  <c r="AA72" i="11"/>
  <c r="AA94" i="11"/>
  <c r="AA92" i="11"/>
  <c r="AA69" i="11"/>
  <c r="AA70" i="11"/>
  <c r="AA77" i="11"/>
  <c r="AA115" i="11"/>
  <c r="AA91" i="11"/>
  <c r="AA83" i="11"/>
  <c r="AA39" i="11"/>
  <c r="AA33" i="11"/>
  <c r="AA73" i="11"/>
  <c r="AA100" i="11"/>
  <c r="AA49" i="11"/>
  <c r="AA110" i="11"/>
  <c r="AA19" i="11"/>
  <c r="AA40" i="11"/>
  <c r="AA114" i="11"/>
  <c r="AA109" i="11"/>
  <c r="AA71" i="11"/>
  <c r="AA43" i="11"/>
  <c r="AA61" i="11"/>
  <c r="AA78" i="11"/>
  <c r="AA41" i="11"/>
  <c r="AA106" i="11"/>
  <c r="AA111" i="11"/>
  <c r="AA47" i="11"/>
  <c r="AA46" i="11"/>
  <c r="AA62" i="11"/>
  <c r="AA68" i="11"/>
  <c r="AA31" i="11"/>
  <c r="AA45" i="11"/>
  <c r="AA32" i="11"/>
  <c r="AA112" i="11"/>
  <c r="AA23" i="11"/>
  <c r="AA34" i="11"/>
  <c r="AA103" i="11"/>
  <c r="AA44" i="11"/>
  <c r="AA37" i="11"/>
  <c r="AA88" i="11"/>
  <c r="AA82" i="11"/>
  <c r="AA87" i="11"/>
  <c r="AZ114" i="11" s="1"/>
  <c r="BA114" i="11" s="1"/>
  <c r="AA17" i="11"/>
  <c r="AA97" i="11"/>
  <c r="AA60" i="11"/>
  <c r="AA52" i="11"/>
  <c r="AA53" i="11"/>
  <c r="AA35" i="11"/>
  <c r="AA50" i="11"/>
  <c r="AA93" i="11"/>
  <c r="AA38" i="11"/>
  <c r="AA76" i="11"/>
  <c r="AA22" i="11"/>
  <c r="AA25" i="11"/>
  <c r="AA36" i="11"/>
  <c r="AA98" i="11"/>
  <c r="AA84" i="11"/>
  <c r="AA59" i="11"/>
  <c r="AA108" i="11"/>
  <c r="AA96" i="11"/>
  <c r="AA57" i="11"/>
  <c r="AA104" i="11"/>
  <c r="AA28" i="11"/>
  <c r="AZ115" i="11" s="1"/>
  <c r="BA115" i="11" s="1"/>
  <c r="AA99" i="11"/>
  <c r="AA55" i="11"/>
  <c r="AA81" i="11"/>
  <c r="AA58" i="11"/>
  <c r="AA86" i="11"/>
  <c r="AA80" i="11"/>
  <c r="AA18" i="11"/>
  <c r="AA27" i="11"/>
  <c r="AA90" i="11"/>
  <c r="AA113" i="11"/>
  <c r="AA89" i="11"/>
  <c r="AA66" i="11"/>
  <c r="AA30" i="11"/>
  <c r="AA56" i="11"/>
  <c r="AA105" i="11"/>
  <c r="AA20" i="11"/>
  <c r="AA79" i="11"/>
  <c r="AA51" i="11"/>
  <c r="AA42" i="11"/>
  <c r="AA65" i="11"/>
  <c r="AA64" i="11"/>
  <c r="AA74" i="11"/>
  <c r="AA67" i="11"/>
  <c r="AA54" i="11"/>
  <c r="AA48" i="11"/>
  <c r="AA75" i="11"/>
  <c r="AA107" i="11"/>
  <c r="AA16" i="11"/>
  <c r="AA101" i="11"/>
  <c r="AA24" i="11"/>
  <c r="AA85" i="11"/>
  <c r="AA21" i="11"/>
  <c r="AA95" i="11"/>
  <c r="AA26" i="11"/>
  <c r="AA29" i="11"/>
  <c r="AA102" i="11"/>
  <c r="AA63" i="11"/>
  <c r="X13" i="11" l="1"/>
  <c r="AA13" i="11"/>
  <c r="Y91" i="11" l="1"/>
  <c r="G91" i="11" s="1"/>
  <c r="Y83" i="11"/>
  <c r="G83" i="11" s="1"/>
  <c r="Y70" i="11"/>
  <c r="G70" i="11" s="1"/>
  <c r="Y73" i="11"/>
  <c r="G73" i="11" s="1"/>
  <c r="Y109" i="11"/>
  <c r="G109" i="11" s="1"/>
  <c r="Y36" i="11"/>
  <c r="G36" i="11" s="1"/>
  <c r="Y61" i="11"/>
  <c r="G61" i="11" s="1"/>
  <c r="Y17" i="11"/>
  <c r="G17" i="11" s="1"/>
  <c r="Y114" i="11"/>
  <c r="G114" i="11" s="1"/>
  <c r="Y92" i="11"/>
  <c r="G92" i="11" s="1"/>
  <c r="Y93" i="11"/>
  <c r="G93" i="11" s="1"/>
  <c r="Y96" i="11"/>
  <c r="G96" i="11" s="1"/>
  <c r="Y81" i="11"/>
  <c r="G81" i="11" s="1"/>
  <c r="Y28" i="11"/>
  <c r="G28" i="11" s="1"/>
  <c r="Y72" i="11"/>
  <c r="G72" i="11" s="1"/>
  <c r="Y94" i="11"/>
  <c r="G94" i="11" s="1"/>
  <c r="Y79" i="11"/>
  <c r="G79" i="11" s="1"/>
  <c r="Y77" i="11"/>
  <c r="G77" i="11" s="1"/>
  <c r="Y115" i="11"/>
  <c r="G115" i="11" s="1"/>
  <c r="Y110" i="11"/>
  <c r="G110" i="11" s="1"/>
  <c r="Y21" i="11"/>
  <c r="G21" i="11" s="1"/>
  <c r="Y88" i="11"/>
  <c r="G88" i="11" s="1"/>
  <c r="Y30" i="11"/>
  <c r="G30" i="11" s="1"/>
  <c r="Y33" i="11"/>
  <c r="G33" i="11" s="1"/>
  <c r="Y85" i="11"/>
  <c r="G85" i="11" s="1"/>
  <c r="Y50" i="11"/>
  <c r="G50" i="11" s="1"/>
  <c r="Y90" i="11"/>
  <c r="G90" i="11" s="1"/>
  <c r="Y87" i="11"/>
  <c r="G87" i="11" s="1"/>
  <c r="Y101" i="11"/>
  <c r="G101" i="11" s="1"/>
  <c r="Y39" i="11"/>
  <c r="G39" i="11" s="1"/>
  <c r="Y27" i="11"/>
  <c r="G27" i="11" s="1"/>
  <c r="Y57" i="11"/>
  <c r="G57" i="11" s="1"/>
  <c r="Y95" i="11"/>
  <c r="G95" i="11" s="1"/>
  <c r="Y26" i="11"/>
  <c r="G26" i="11" s="1"/>
  <c r="Y18" i="11"/>
  <c r="G18" i="11" s="1"/>
  <c r="Y29" i="11"/>
  <c r="G29" i="11" s="1"/>
  <c r="Y100" i="11"/>
  <c r="G100" i="11" s="1"/>
  <c r="Y105" i="11"/>
  <c r="G105" i="11" s="1"/>
  <c r="Y86" i="11"/>
  <c r="G86" i="11" s="1"/>
  <c r="Y108" i="11"/>
  <c r="G108" i="11" s="1"/>
  <c r="Y43" i="11"/>
  <c r="G43" i="11" s="1"/>
  <c r="Y56" i="11"/>
  <c r="G56" i="11" s="1"/>
  <c r="Y99" i="11"/>
  <c r="G99" i="11" s="1"/>
  <c r="Y16" i="11"/>
  <c r="Y40" i="11"/>
  <c r="G40" i="11" s="1"/>
  <c r="Y71" i="11"/>
  <c r="G71" i="11" s="1"/>
  <c r="Y89" i="11"/>
  <c r="G89" i="11" s="1"/>
  <c r="Y78" i="11"/>
  <c r="G78" i="11" s="1"/>
  <c r="Y55" i="11"/>
  <c r="G55" i="11" s="1"/>
  <c r="Y97" i="11"/>
  <c r="G97" i="11" s="1"/>
  <c r="Y111" i="11"/>
  <c r="G111" i="11" s="1"/>
  <c r="Y19" i="11"/>
  <c r="G19" i="11" s="1"/>
  <c r="Y49" i="11"/>
  <c r="G49" i="11" s="1"/>
  <c r="Y34" i="11"/>
  <c r="G34" i="11" s="1"/>
  <c r="Y23" i="11"/>
  <c r="G23" i="11" s="1"/>
  <c r="Y74" i="11"/>
  <c r="G74" i="11" s="1"/>
  <c r="Y37" i="11"/>
  <c r="G37" i="11" s="1"/>
  <c r="Y48" i="11"/>
  <c r="G48" i="11" s="1"/>
  <c r="Y52" i="11"/>
  <c r="G52" i="11" s="1"/>
  <c r="Y44" i="11"/>
  <c r="G44" i="11" s="1"/>
  <c r="Y66" i="11"/>
  <c r="G66" i="11" s="1"/>
  <c r="Y107" i="11"/>
  <c r="G107" i="11" s="1"/>
  <c r="Y102" i="11"/>
  <c r="G102" i="11" s="1"/>
  <c r="Y113" i="11"/>
  <c r="G113" i="11" s="1"/>
  <c r="Y64" i="11"/>
  <c r="G64" i="11" s="1"/>
  <c r="Y104" i="11"/>
  <c r="G104" i="11" s="1"/>
  <c r="Y42" i="11"/>
  <c r="G42" i="11" s="1"/>
  <c r="Y65" i="11"/>
  <c r="G65" i="11" s="1"/>
  <c r="Y112" i="11"/>
  <c r="G112" i="11" s="1"/>
  <c r="Y82" i="11"/>
  <c r="G82" i="11" s="1"/>
  <c r="Y58" i="11"/>
  <c r="G58" i="11" s="1"/>
  <c r="Y47" i="11"/>
  <c r="G47" i="11" s="1"/>
  <c r="Y38" i="11"/>
  <c r="G38" i="11" s="1"/>
  <c r="Y84" i="11"/>
  <c r="G84" i="11" s="1"/>
  <c r="Y31" i="11"/>
  <c r="G31" i="11" s="1"/>
  <c r="Y32" i="11"/>
  <c r="G32" i="11" s="1"/>
  <c r="Y68" i="11"/>
  <c r="G68" i="11" s="1"/>
  <c r="Y22" i="11"/>
  <c r="G22" i="11" s="1"/>
  <c r="Y60" i="11"/>
  <c r="G60" i="11" s="1"/>
  <c r="Y24" i="11"/>
  <c r="G24" i="11" s="1"/>
  <c r="Y76" i="11"/>
  <c r="G76" i="11" s="1"/>
  <c r="Y62" i="11"/>
  <c r="G62" i="11" s="1"/>
  <c r="Y67" i="11"/>
  <c r="G67" i="11" s="1"/>
  <c r="Y45" i="11"/>
  <c r="G45" i="11" s="1"/>
  <c r="Y35" i="11"/>
  <c r="G35" i="11" s="1"/>
  <c r="Y46" i="11"/>
  <c r="G46" i="11" s="1"/>
  <c r="Y69" i="11"/>
  <c r="G69" i="11" s="1"/>
  <c r="Y98" i="11"/>
  <c r="G98" i="11" s="1"/>
  <c r="Y80" i="11"/>
  <c r="G80" i="11" s="1"/>
  <c r="Y51" i="11"/>
  <c r="G51" i="11" s="1"/>
  <c r="Y20" i="11"/>
  <c r="Y53" i="11"/>
  <c r="G53" i="11" s="1"/>
  <c r="Y103" i="11"/>
  <c r="G103" i="11" s="1"/>
  <c r="Y63" i="11"/>
  <c r="G63" i="11" s="1"/>
  <c r="Y75" i="11"/>
  <c r="G75" i="11" s="1"/>
  <c r="Y25" i="11"/>
  <c r="G25" i="11" s="1"/>
  <c r="Y41" i="11"/>
  <c r="G41" i="11" s="1"/>
  <c r="Y54" i="11"/>
  <c r="G54" i="11" s="1"/>
  <c r="Y59" i="11"/>
  <c r="G59" i="11" s="1"/>
  <c r="Y106" i="11"/>
  <c r="G106" i="11" s="1"/>
  <c r="V13" i="11" l="1"/>
  <c r="G16" i="11"/>
  <c r="Y13" i="11"/>
  <c r="G20" i="11"/>
  <c r="H17" i="11" s="1"/>
  <c r="H109" i="11" l="1"/>
  <c r="H112" i="11"/>
  <c r="H107" i="11"/>
  <c r="H21" i="11"/>
  <c r="H35" i="11"/>
  <c r="H28" i="11"/>
  <c r="H22" i="11"/>
  <c r="H106" i="11"/>
  <c r="E11" i="12" s="1"/>
  <c r="H100" i="11"/>
  <c r="H54" i="11"/>
  <c r="H39" i="11"/>
  <c r="H63" i="11"/>
  <c r="H49" i="11"/>
  <c r="H74" i="11"/>
  <c r="H71" i="11"/>
  <c r="H19" i="11"/>
  <c r="H27" i="11"/>
  <c r="H114" i="11"/>
  <c r="H37" i="11"/>
  <c r="H94" i="11"/>
  <c r="H83" i="11"/>
  <c r="H77" i="11"/>
  <c r="H26" i="11"/>
  <c r="H97" i="11"/>
  <c r="E19" i="12" s="1"/>
  <c r="H104" i="11"/>
  <c r="H62" i="11"/>
  <c r="H96" i="11"/>
  <c r="H113" i="11"/>
  <c r="H93" i="11"/>
  <c r="H86" i="11"/>
  <c r="H58" i="11"/>
  <c r="H61" i="11"/>
  <c r="H52" i="11"/>
  <c r="H85" i="11"/>
  <c r="H38" i="11"/>
  <c r="H65" i="11"/>
  <c r="H81" i="11"/>
  <c r="H101" i="11"/>
  <c r="H40" i="11"/>
  <c r="H66" i="11"/>
  <c r="H68" i="11"/>
  <c r="H103" i="11"/>
  <c r="H33" i="11"/>
  <c r="H24" i="11"/>
  <c r="H36" i="11"/>
  <c r="H88" i="11"/>
  <c r="H105" i="11"/>
  <c r="H34" i="11"/>
  <c r="H82" i="11"/>
  <c r="H46" i="11"/>
  <c r="H87" i="11"/>
  <c r="H32" i="11"/>
  <c r="H72" i="11"/>
  <c r="H89" i="11"/>
  <c r="H31" i="11"/>
  <c r="H44" i="11"/>
  <c r="H43" i="11"/>
  <c r="H80" i="11"/>
  <c r="H91" i="11"/>
  <c r="H79" i="11"/>
  <c r="H95" i="11"/>
  <c r="H55" i="11"/>
  <c r="H64" i="11"/>
  <c r="H76" i="11"/>
  <c r="H41" i="11"/>
  <c r="H108" i="11"/>
  <c r="H98" i="11"/>
  <c r="H92" i="11"/>
  <c r="H50" i="11"/>
  <c r="H56" i="11"/>
  <c r="H48" i="11"/>
  <c r="H84" i="11"/>
  <c r="H51" i="11"/>
  <c r="H29" i="11"/>
  <c r="H53" i="11"/>
  <c r="H90" i="11"/>
  <c r="H23" i="11"/>
  <c r="H60" i="11"/>
  <c r="H57" i="11"/>
  <c r="H59" i="11"/>
  <c r="H30" i="11"/>
  <c r="H99" i="11"/>
  <c r="H102" i="11"/>
  <c r="H69" i="11"/>
  <c r="G13" i="11"/>
  <c r="H20" i="11"/>
  <c r="H73" i="11"/>
  <c r="H16" i="11"/>
  <c r="H47" i="11"/>
  <c r="H45" i="11"/>
  <c r="H70" i="11"/>
  <c r="H115" i="11"/>
  <c r="H18" i="11"/>
  <c r="H111" i="11"/>
  <c r="H42" i="11"/>
  <c r="H67" i="11"/>
  <c r="H75" i="11"/>
  <c r="H110" i="11"/>
  <c r="H78" i="11"/>
  <c r="H25" i="11"/>
  <c r="E18" i="12" l="1"/>
  <c r="E20" i="12"/>
  <c r="E10" i="12"/>
  <c r="E17" i="12"/>
  <c r="E8" i="12"/>
  <c r="E9" i="12"/>
  <c r="E5" i="12"/>
  <c r="E15" i="12"/>
  <c r="F76" i="11"/>
  <c r="F25" i="11"/>
  <c r="F67" i="11"/>
  <c r="F115" i="11"/>
  <c r="F22" i="11"/>
  <c r="F39" i="11"/>
  <c r="F74" i="11"/>
  <c r="F49" i="11"/>
  <c r="F109" i="11"/>
  <c r="F72" i="11"/>
  <c r="F64" i="11"/>
  <c r="F47" i="11"/>
  <c r="F90" i="11"/>
  <c r="F87" i="11"/>
  <c r="F34" i="11"/>
  <c r="F36" i="11"/>
  <c r="F103" i="11"/>
  <c r="F101" i="11"/>
  <c r="E13" i="12"/>
  <c r="F65" i="11"/>
  <c r="F37" i="11"/>
  <c r="F53" i="11"/>
  <c r="F98" i="11"/>
  <c r="F78" i="11"/>
  <c r="F42" i="11"/>
  <c r="E14" i="12"/>
  <c r="F70" i="11"/>
  <c r="F54" i="11"/>
  <c r="F100" i="11"/>
  <c r="F60" i="11"/>
  <c r="F51" i="11"/>
  <c r="F91" i="11"/>
  <c r="F16" i="11"/>
  <c r="F31" i="11"/>
  <c r="F93" i="11"/>
  <c r="F46" i="11"/>
  <c r="F105" i="11"/>
  <c r="F24" i="11"/>
  <c r="F68" i="11"/>
  <c r="F81" i="11"/>
  <c r="F29" i="11"/>
  <c r="F55" i="11"/>
  <c r="F57" i="11"/>
  <c r="F23" i="11"/>
  <c r="F61" i="11"/>
  <c r="F104" i="11"/>
  <c r="F26" i="11"/>
  <c r="F94" i="11"/>
  <c r="F43" i="11"/>
  <c r="F84" i="11"/>
  <c r="F41" i="11"/>
  <c r="F88" i="11"/>
  <c r="F66" i="11"/>
  <c r="F85" i="11"/>
  <c r="F48" i="11"/>
  <c r="F79" i="11"/>
  <c r="F59" i="11"/>
  <c r="E6" i="12"/>
  <c r="F113" i="11"/>
  <c r="F97" i="11"/>
  <c r="F77" i="11"/>
  <c r="F80" i="11"/>
  <c r="E21" i="12"/>
  <c r="E16" i="12"/>
  <c r="F58" i="11"/>
  <c r="F30" i="11"/>
  <c r="F62" i="11"/>
  <c r="F110" i="11"/>
  <c r="F111" i="11"/>
  <c r="F19" i="11"/>
  <c r="F107" i="11"/>
  <c r="F28" i="11"/>
  <c r="F35" i="11"/>
  <c r="F21" i="11"/>
  <c r="F102" i="11"/>
  <c r="F56" i="11"/>
  <c r="F45" i="11"/>
  <c r="F73" i="11"/>
  <c r="F52" i="11"/>
  <c r="F32" i="11"/>
  <c r="F75" i="11"/>
  <c r="F18" i="11"/>
  <c r="F63" i="11"/>
  <c r="F71" i="11"/>
  <c r="F106" i="11"/>
  <c r="F112" i="11"/>
  <c r="F89" i="11"/>
  <c r="F108" i="11"/>
  <c r="F17" i="11"/>
  <c r="F20" i="11"/>
  <c r="E7" i="12"/>
  <c r="H13" i="11"/>
  <c r="F99" i="11"/>
  <c r="F82" i="11"/>
  <c r="E12" i="12"/>
  <c r="F33" i="11"/>
  <c r="F40" i="11"/>
  <c r="F27" i="11"/>
  <c r="F92" i="11"/>
  <c r="F44" i="11"/>
  <c r="F69" i="11"/>
  <c r="F86" i="11"/>
  <c r="F96" i="11"/>
  <c r="F83" i="11"/>
  <c r="F38" i="11"/>
  <c r="F114" i="11"/>
  <c r="F50" i="11"/>
  <c r="F95" i="11"/>
</calcChain>
</file>

<file path=xl/sharedStrings.xml><?xml version="1.0" encoding="utf-8"?>
<sst xmlns="http://schemas.openxmlformats.org/spreadsheetml/2006/main" count="286" uniqueCount="171">
  <si>
    <t>Подразделение</t>
  </si>
  <si>
    <t xml:space="preserve">Кафедра философии и методологии науки                                                               </t>
  </si>
  <si>
    <t xml:space="preserve">Кафедра религиоведения и теологии                                                                  </t>
  </si>
  <si>
    <t xml:space="preserve">Кафедра теоретической физики                                                                        </t>
  </si>
  <si>
    <t xml:space="preserve">Кафедра общей и космической физики                                                                  </t>
  </si>
  <si>
    <t>Кафедра радиофизики и радиоэлектроники</t>
  </si>
  <si>
    <t xml:space="preserve">Кафедра почвоведения и оценки земельных ресурсов                                                    </t>
  </si>
  <si>
    <t xml:space="preserve">Кафедра физиологии и психофизиологии                                                                </t>
  </si>
  <si>
    <t xml:space="preserve">Кафедра гидробиологии и зоологии беспозвоночных                                         </t>
  </si>
  <si>
    <t xml:space="preserve">Кафедра ботаники                                                                                    </t>
  </si>
  <si>
    <t xml:space="preserve">Кафедра зоологии позвоночных и экологии                                                             </t>
  </si>
  <si>
    <t xml:space="preserve">Кафедра микробиологии                                                                               </t>
  </si>
  <si>
    <t>кафедра физиологии растений,клеточной биологии</t>
  </si>
  <si>
    <t xml:space="preserve">Кафедра физико-химической биологии                                                                  </t>
  </si>
  <si>
    <t>кафедра полезных ископаемых</t>
  </si>
  <si>
    <t xml:space="preserve">Кафедра геологии нефти и газа                                                                       </t>
  </si>
  <si>
    <t xml:space="preserve">Кафедра динамической геологии                                                                       </t>
  </si>
  <si>
    <t xml:space="preserve">Кафедра журналистики и медиаменеджмента                                                             </t>
  </si>
  <si>
    <t xml:space="preserve">Кафедра новейшей русской литературы                                                                 </t>
  </si>
  <si>
    <t xml:space="preserve">Кафедра русской и зарубежной литературы                                                             </t>
  </si>
  <si>
    <t xml:space="preserve">Кафедра русского языка и общего языкознания                                                         </t>
  </si>
  <si>
    <t xml:space="preserve">Кафедра бурятской филологии                                                                         </t>
  </si>
  <si>
    <t xml:space="preserve">Кафедра товароведения и экспертизы товаров                                              </t>
  </si>
  <si>
    <t xml:space="preserve">Кафедра экономики и торговой политики                                                         </t>
  </si>
  <si>
    <t xml:space="preserve">Кафедра восточных языков                                                                   </t>
  </si>
  <si>
    <t xml:space="preserve">Кафедра естественных дисциплин                                                               </t>
  </si>
  <si>
    <t xml:space="preserve">Кафедра социально-экономических дисциплин                                                      </t>
  </si>
  <si>
    <t xml:space="preserve">Кафедра русского языка и методики преподавания                                                  </t>
  </si>
  <si>
    <t xml:space="preserve">Кафедра русского языка как иностранного                                                      </t>
  </si>
  <si>
    <t xml:space="preserve">Кафедра европейских языков                                                               </t>
  </si>
  <si>
    <t xml:space="preserve">Кафедра общей психологии                                                                            </t>
  </si>
  <si>
    <t xml:space="preserve">Кафедра медицинской психологии                                                                      </t>
  </si>
  <si>
    <t xml:space="preserve">Кафедра естественно-научных дисциплин                                                               </t>
  </si>
  <si>
    <t>Кафедра предпринимательства и управления в сфере услуг и рекламы</t>
  </si>
  <si>
    <t xml:space="preserve">Кафедра массовых коммуникаций и мультимедиа                 </t>
  </si>
  <si>
    <t xml:space="preserve">Кафедра туризма                                                                                     </t>
  </si>
  <si>
    <t xml:space="preserve">Кафедра сервиса и сервисных технологий                                                              </t>
  </si>
  <si>
    <t xml:space="preserve">Кафедра прикладной информатики и документоведения                                                   </t>
  </si>
  <si>
    <t xml:space="preserve">Кафедра государственного и муниципального управления                                                </t>
  </si>
  <si>
    <t xml:space="preserve">Кафедра социальной философии и социологии                                                           </t>
  </si>
  <si>
    <t xml:space="preserve">Кафедра социальной работы                                                                           </t>
  </si>
  <si>
    <t>Кафедра культурологии и управления социальными процессами</t>
  </si>
  <si>
    <t>Физкультурно-оздоровительный центр ИГУ</t>
  </si>
  <si>
    <t xml:space="preserve">Кафедра теории вероятностей и дискретной математики                                                 </t>
  </si>
  <si>
    <t>Кафедра математического анализа и дифференциальных уравнений</t>
  </si>
  <si>
    <t xml:space="preserve">Кафедра информационных технологий                                                                   </t>
  </si>
  <si>
    <t xml:space="preserve">Кафедра аналитической химии                                                                         </t>
  </si>
  <si>
    <t xml:space="preserve">Кафедра общей и неорганической химии                                                                </t>
  </si>
  <si>
    <t xml:space="preserve">Кафедра физической и коллоидной химии                                                               </t>
  </si>
  <si>
    <t>Кафедра теоретической и прикладной органической химии и полимеризационных процессов</t>
  </si>
  <si>
    <t xml:space="preserve">Кафедра метеорологии и охраны атмосферы                                                             </t>
  </si>
  <si>
    <t xml:space="preserve">Кафедра истории России                                                                              </t>
  </si>
  <si>
    <t xml:space="preserve">Кафедра политологии, истории и регионоведения                                                        </t>
  </si>
  <si>
    <t>Кафедра мировой истории и международных отношений</t>
  </si>
  <si>
    <t xml:space="preserve">Кафедра судебного права                                                                             </t>
  </si>
  <si>
    <t xml:space="preserve">Кафедра гражданского права                                                                          </t>
  </si>
  <si>
    <t xml:space="preserve">Кафедра уголовного права                                                                            </t>
  </si>
  <si>
    <t>Кафедра международного права и сравнительного правоведения</t>
  </si>
  <si>
    <t>кафедра теории и практик специального обучения и образования</t>
  </si>
  <si>
    <t>кафедра математики и методики обучения математике</t>
  </si>
  <si>
    <t>Кафедра истории и методики</t>
  </si>
  <si>
    <t>кафедра информатики и методике обучения информатике</t>
  </si>
  <si>
    <t>кафедра комплексной коррекции нарушения детского развития</t>
  </si>
  <si>
    <t>кафедра физкультурно-спортивных и медико-биологических дисциплин</t>
  </si>
  <si>
    <t xml:space="preserve">Кафедра естественнонаучных дисциплин                                                               </t>
  </si>
  <si>
    <t>кафедра психодиагностики и практической психологии</t>
  </si>
  <si>
    <t>кафедра психологии и педагогики начального образования</t>
  </si>
  <si>
    <t>кафедра музыкального образования</t>
  </si>
  <si>
    <t>кафедра физики</t>
  </si>
  <si>
    <t>кафедра психологии образования и развития личности</t>
  </si>
  <si>
    <t>кафедра социальной педагогики и психологии</t>
  </si>
  <si>
    <t>кафедра педагогики</t>
  </si>
  <si>
    <t>кафедра изобразительного искусства и методики</t>
  </si>
  <si>
    <t>кафедра филологии и методики</t>
  </si>
  <si>
    <t xml:space="preserve">Физический факультет                              </t>
  </si>
  <si>
    <t xml:space="preserve">Биолого-почвенный факультет                       </t>
  </si>
  <si>
    <t xml:space="preserve">Геологический факультет                           </t>
  </si>
  <si>
    <t xml:space="preserve">Международный институт экономики и лингвистики  </t>
  </si>
  <si>
    <t xml:space="preserve">Факультет психологии                              </t>
  </si>
  <si>
    <t>Байкальская международная бизнес-школа</t>
  </si>
  <si>
    <t xml:space="preserve">Факультет сервиса и рекламы              </t>
  </si>
  <si>
    <t xml:space="preserve">Институт социальных наук                          </t>
  </si>
  <si>
    <t xml:space="preserve">Общеуниверситетские кафедры                       </t>
  </si>
  <si>
    <t xml:space="preserve">Институт математики, экономики и информатики      </t>
  </si>
  <si>
    <t xml:space="preserve">Химический факультет                              </t>
  </si>
  <si>
    <t xml:space="preserve">Географический факультет                          </t>
  </si>
  <si>
    <t xml:space="preserve">Исторический факультет                            </t>
  </si>
  <si>
    <t xml:space="preserve">Юридический институт                              </t>
  </si>
  <si>
    <t>Пед. Институт</t>
  </si>
  <si>
    <t>сумма коэффициентов</t>
  </si>
  <si>
    <t>сумма нормированных коэффициентов</t>
  </si>
  <si>
    <t>общий рейтинг</t>
  </si>
  <si>
    <t>общий нормированный рейтинг</t>
  </si>
  <si>
    <t>весовые коэффициенты</t>
  </si>
  <si>
    <t>нормированные весовые коэфициенты</t>
  </si>
  <si>
    <t>Численность ППС кафедры (в чел.)</t>
  </si>
  <si>
    <t>Кол-во ставок ППС на кафедре,
из них</t>
  </si>
  <si>
    <t>кол-во ставок, занимаемых ППС до 30 лет</t>
  </si>
  <si>
    <t>кол-во ставок, занимаемых ППС с учеными степенями</t>
  </si>
  <si>
    <t>кол-во ставок, занимаемых ППС - кандидатами наук до 35 лет</t>
  </si>
  <si>
    <t>кол-во ставок, занимаемых ППС - докторами наук до 40 лет</t>
  </si>
  <si>
    <t>Численность аспирантов кафедры</t>
  </si>
  <si>
    <t>Численность магистрантов кафедры</t>
  </si>
  <si>
    <t>Объем финансирования НИР (в рублях)</t>
  </si>
  <si>
    <t>Количество учебников, учебных пособий</t>
  </si>
  <si>
    <t>Количество публикаций, индексируемых в базе данных Web of Science, Scopus</t>
  </si>
  <si>
    <t>Количество публикаций, входящих в перечень ВАК (за исключением Web of Science, Scopus)</t>
  </si>
  <si>
    <t>Цитирование публикаций, изданных в научной периодике, индексируемой в базе данных Web of Science, Scopus</t>
  </si>
  <si>
    <t>Цитирование публикаций, изданных в научной периодике, индексируемой в базе данных РИНЦ</t>
  </si>
  <si>
    <t>доля ставок, занимаемых ППС до 30 лет</t>
  </si>
  <si>
    <t>доля ставок, занимаемых ППС с учеными степенями</t>
  </si>
  <si>
    <t>доля ставок, занимаемых ППС - кандидатами наук до 35 лет</t>
  </si>
  <si>
    <t>доля ставок, занимаемых ППС - докторами наук до 40 лет</t>
  </si>
  <si>
    <t>Численность аспирантов/число ставок ППС</t>
  </si>
  <si>
    <t>Численность магистрантов/число ставок ППС</t>
  </si>
  <si>
    <t>Объем НИР/число ставок ППС</t>
  </si>
  <si>
    <t>Количество зарегистрированных РИД/число ставок ППС</t>
  </si>
  <si>
    <t>Учебные пособия, учебники/число ставок ППС</t>
  </si>
  <si>
    <t>Публикации web of science, scopus (без дублирования)/число ставок ППС</t>
  </si>
  <si>
    <t>Публикации ВАК(за исключением web of science, scopus)/число ставок ППС</t>
  </si>
  <si>
    <t>Цитируемость web of science, scopus/число ставок ППС</t>
  </si>
  <si>
    <t>Цитируемость РИНЦ/число ставок ППС</t>
  </si>
  <si>
    <t>рейтинг по показателю</t>
  </si>
  <si>
    <t>Позиция кафедры в рейтинге</t>
  </si>
  <si>
    <t>кафедра иностранных языков и лингводидактики</t>
  </si>
  <si>
    <t>Химический факультет</t>
  </si>
  <si>
    <t>Институт математики, экономики и информатики</t>
  </si>
  <si>
    <t>Факультет психологии</t>
  </si>
  <si>
    <t>Географический факультет</t>
  </si>
  <si>
    <t>Физический факультет</t>
  </si>
  <si>
    <t>Исторический факультет</t>
  </si>
  <si>
    <t>Юридический институт</t>
  </si>
  <si>
    <t>Институт социальных наук</t>
  </si>
  <si>
    <t>Международный институт экономики и лингвистики</t>
  </si>
  <si>
    <t>Факультет сервиса и рекламы</t>
  </si>
  <si>
    <t>Биолого-почвенный факультет</t>
  </si>
  <si>
    <t>Геологический факультет</t>
  </si>
  <si>
    <t>Средний рейтинг кафедры в подразделении</t>
  </si>
  <si>
    <t>Количество зарегистрированных результатов интеллектуальной деятельности (РИД)</t>
  </si>
  <si>
    <t xml:space="preserve"> - показатель выше 0,75</t>
  </si>
  <si>
    <t xml:space="preserve"> - показатель выше среднего</t>
  </si>
  <si>
    <t>максимальные значения показателей</t>
  </si>
  <si>
    <t xml:space="preserve">кафедра психологии и педагогики дошкольного образования                                                                  </t>
  </si>
  <si>
    <t xml:space="preserve">Кафедра гидрологии и природопользования                                                      </t>
  </si>
  <si>
    <t xml:space="preserve">Кафедра географии, картографии и геосистемных технологий                                       </t>
  </si>
  <si>
    <t xml:space="preserve">Кафедра конституционного права и теории права                                                                     </t>
  </si>
  <si>
    <t xml:space="preserve">Кафедра алгебраических и информационных систем                                                                       </t>
  </si>
  <si>
    <t xml:space="preserve">Кафедра вычислительной математики и оптимизации                                                                         </t>
  </si>
  <si>
    <t xml:space="preserve">Факультет сервиса и рекламы </t>
  </si>
  <si>
    <t xml:space="preserve">Кафедра Стратегического и финансового менеджмента                                                              </t>
  </si>
  <si>
    <t>кафедра Гуманитарных наук и иностранных языков</t>
  </si>
  <si>
    <t xml:space="preserve">Биолого-почвенный факультет       </t>
  </si>
  <si>
    <t xml:space="preserve">Кафедра системы управления современным предприятием                                                 </t>
  </si>
  <si>
    <t>Филиал ФГБОУ ВО ИГУ в г. Братске</t>
  </si>
  <si>
    <t>Институт филологии, иностранных языков и медиакоммуникации</t>
  </si>
  <si>
    <t>Кафедра правовых дисциплин и социально-культурных технологий</t>
  </si>
  <si>
    <t xml:space="preserve">Кафедра иностранных языков для неязыковых направлений подготовки                                                                          </t>
  </si>
  <si>
    <t xml:space="preserve">Кафедра востоковедения и регионоведения АТР                                                  </t>
  </si>
  <si>
    <t xml:space="preserve">Кафедра перевода и переводоведения                                               </t>
  </si>
  <si>
    <t xml:space="preserve">Кафедра романо-германской филологии                                             </t>
  </si>
  <si>
    <t xml:space="preserve">Кафедра английской филологии                                             </t>
  </si>
  <si>
    <t xml:space="preserve">Кафедра общей и экспериментальной физики                                                              </t>
  </si>
  <si>
    <t>кафедра географии, безопасности жизнедеятельности и методики</t>
  </si>
  <si>
    <t>кафедра управления, экономики и информационных технологий</t>
  </si>
  <si>
    <t xml:space="preserve"> - нет информации</t>
  </si>
  <si>
    <t xml:space="preserve">Кафедра социальной, экстремальной и пенитенциарной психологии                                                                     </t>
  </si>
  <si>
    <t xml:space="preserve">Кафедра административного и финансового права (ЮИ)                                                                          </t>
  </si>
  <si>
    <t>Кафедра рекламы</t>
  </si>
  <si>
    <t xml:space="preserve">Кафедра педагогической и возрастной психологии                                                      </t>
  </si>
  <si>
    <t xml:space="preserve">Кафедра экономической теории и управления                                                            </t>
  </si>
  <si>
    <t>кафедра технологий, предпринимательства и методик их преподавания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</si>
</sst>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_-* #,##0.00_р_._-;\-* #,##0.00_р_._-;_-* &quot;-&quot;??_р_._-;_-@_-"/>
    <numFmt numFmtId="168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u/>
      <sz val="10"/>
      <color theme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6"/>
      <name val="Arial"/>
      <family val="2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  <xf numFmtId="16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/>
    <xf numFmtId="0" fontId="17" fillId="0" borderId="0"/>
  </cellStyleXfs>
  <cellXfs count="222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Fill="1" applyBorder="1"/>
    <xf numFmtId="0" fontId="4" fillId="0" borderId="1" xfId="0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distributed" vertical="center" wrapText="1" shrinkToFit="1" readingOrder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6" fillId="0" borderId="0" xfId="1" applyNumberFormat="1" applyFont="1" applyFill="1" applyBorder="1" applyAlignment="1">
      <alignment horizontal="center" vertical="distributed"/>
    </xf>
    <xf numFmtId="0" fontId="6" fillId="0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1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2" xfId="1" applyNumberFormat="1" applyFont="1" applyFill="1" applyBorder="1" applyAlignment="1">
      <alignment horizontal="distributed" vertical="center" wrapText="1" shrinkToFit="1" readingOrder="1"/>
    </xf>
    <xf numFmtId="0" fontId="6" fillId="0" borderId="3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0" xfId="1" applyNumberFormat="1" applyFont="1" applyFill="1" applyBorder="1" applyAlignment="1">
      <alignment horizontal="distributed" vertical="center" wrapText="1" shrinkToFit="1" readingOrder="1"/>
    </xf>
    <xf numFmtId="0" fontId="9" fillId="0" borderId="0" xfId="2" applyNumberFormat="1" applyFont="1" applyFill="1" applyBorder="1" applyAlignment="1" applyProtection="1">
      <alignment horizontal="distributed" vertical="distributed" wrapText="1" justifyLastLine="1" shrinkToFit="1" readingOrder="1"/>
    </xf>
    <xf numFmtId="0" fontId="4" fillId="0" borderId="0" xfId="0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0" xfId="0" applyFont="1" applyFill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6" fillId="3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11" fillId="0" borderId="0" xfId="1" applyNumberFormat="1" applyFont="1" applyFill="1" applyBorder="1" applyAlignment="1">
      <alignment horizontal="left" vertical="top" readingOrder="1"/>
    </xf>
    <xf numFmtId="0" fontId="6" fillId="2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6" fillId="0" borderId="5" xfId="1" applyNumberFormat="1" applyFont="1" applyFill="1" applyBorder="1" applyAlignment="1">
      <alignment horizontal="distributed" vertical="center" wrapText="1" shrinkToFit="1" readingOrder="1"/>
    </xf>
    <xf numFmtId="164" fontId="6" fillId="0" borderId="5" xfId="1" applyNumberFormat="1" applyFont="1" applyFill="1" applyBorder="1" applyAlignment="1">
      <alignment horizontal="distributed" vertical="center" wrapText="1" shrinkToFit="1" readingOrder="1"/>
    </xf>
    <xf numFmtId="0" fontId="6" fillId="0" borderId="0" xfId="1" applyNumberFormat="1" applyFont="1" applyFill="1" applyBorder="1" applyAlignment="1">
      <alignment horizontal="center" vertical="center" wrapText="1" shrinkToFit="1" readingOrder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4" fontId="10" fillId="0" borderId="1" xfId="0" applyNumberFormat="1" applyFont="1" applyFill="1" applyBorder="1"/>
    <xf numFmtId="164" fontId="7" fillId="0" borderId="4" xfId="0" applyNumberFormat="1" applyFont="1" applyBorder="1"/>
    <xf numFmtId="0" fontId="4" fillId="0" borderId="3" xfId="0" applyFont="1" applyBorder="1" applyAlignment="1">
      <alignment vertical="center" wrapText="1"/>
    </xf>
    <xf numFmtId="0" fontId="0" fillId="0" borderId="0" xfId="0" applyBorder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64" fontId="7" fillId="0" borderId="0" xfId="0" applyNumberFormat="1" applyFont="1" applyBorder="1"/>
    <xf numFmtId="164" fontId="7" fillId="0" borderId="0" xfId="0" applyNumberFormat="1" applyFont="1"/>
    <xf numFmtId="2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164" fontId="7" fillId="0" borderId="3" xfId="0" applyNumberFormat="1" applyFont="1" applyBorder="1"/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164" fontId="7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distributed" vertical="center" wrapText="1" shrinkToFit="1" readingOrder="1"/>
    </xf>
    <xf numFmtId="0" fontId="6" fillId="0" borderId="4" xfId="1" applyNumberFormat="1" applyFont="1" applyFill="1" applyBorder="1" applyAlignment="1">
      <alignment horizontal="distributed" vertical="center" wrapText="1" shrinkToFit="1" readingOrder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0" fillId="0" borderId="0" xfId="0" applyNumberFormat="1" applyBorder="1"/>
    <xf numFmtId="165" fontId="0" fillId="0" borderId="0" xfId="0" applyNumberFormat="1" applyBorder="1"/>
    <xf numFmtId="164" fontId="10" fillId="0" borderId="0" xfId="0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4" borderId="0" xfId="1" applyNumberFormat="1" applyFont="1" applyFill="1" applyBorder="1" applyAlignment="1">
      <alignment horizontal="distributed" vertical="distributed" wrapText="1" justifyLastLine="1" shrinkToFit="1" readingOrder="1"/>
    </xf>
    <xf numFmtId="0" fontId="0" fillId="0" borderId="0" xfId="0"/>
    <xf numFmtId="2" fontId="5" fillId="4" borderId="6" xfId="0" applyNumberFormat="1" applyFont="1" applyFill="1" applyBorder="1"/>
    <xf numFmtId="1" fontId="5" fillId="5" borderId="7" xfId="0" applyNumberFormat="1" applyFont="1" applyFill="1" applyBorder="1" applyAlignment="1">
      <alignment vertical="center"/>
    </xf>
    <xf numFmtId="1" fontId="18" fillId="0" borderId="6" xfId="0" applyNumberFormat="1" applyFont="1" applyBorder="1" applyAlignment="1">
      <alignment vertical="center"/>
    </xf>
    <xf numFmtId="1" fontId="18" fillId="0" borderId="7" xfId="0" applyNumberFormat="1" applyFont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left" vertical="center" indent="2"/>
    </xf>
    <xf numFmtId="1" fontId="12" fillId="0" borderId="6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vertical="center" wrapText="1"/>
    </xf>
    <xf numFmtId="2" fontId="5" fillId="5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166" fontId="12" fillId="0" borderId="6" xfId="0" applyNumberFormat="1" applyFont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1" fontId="12" fillId="0" borderId="6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top" wrapText="1"/>
    </xf>
    <xf numFmtId="1" fontId="3" fillId="5" borderId="6" xfId="0" applyNumberFormat="1" applyFont="1" applyFill="1" applyBorder="1" applyAlignment="1">
      <alignment vertical="center"/>
    </xf>
    <xf numFmtId="2" fontId="3" fillId="5" borderId="6" xfId="0" applyNumberFormat="1" applyFont="1" applyFill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1" fontId="3" fillId="5" borderId="7" xfId="0" applyNumberFormat="1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1" fontId="5" fillId="5" borderId="6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5" fillId="0" borderId="6" xfId="5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1" fontId="13" fillId="5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13" fillId="5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8" fillId="5" borderId="6" xfId="0" applyNumberFormat="1" applyFont="1" applyFill="1" applyBorder="1" applyAlignment="1">
      <alignment horizontal="center" vertical="center"/>
    </xf>
    <xf numFmtId="1" fontId="18" fillId="5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" fontId="18" fillId="5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vertical="center"/>
    </xf>
    <xf numFmtId="166" fontId="21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21" fillId="0" borderId="6" xfId="0" applyNumberFormat="1" applyFont="1" applyBorder="1" applyAlignment="1">
      <alignment horizontal="center" vertical="center"/>
    </xf>
    <xf numFmtId="166" fontId="21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1" fontId="21" fillId="0" borderId="6" xfId="0" applyNumberFormat="1" applyFont="1" applyBorder="1" applyAlignment="1">
      <alignment horizontal="center" vertical="center"/>
    </xf>
    <xf numFmtId="166" fontId="21" fillId="0" borderId="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66" fontId="20" fillId="5" borderId="6" xfId="0" applyNumberFormat="1" applyFont="1" applyFill="1" applyBorder="1" applyAlignment="1">
      <alignment vertical="center"/>
    </xf>
    <xf numFmtId="1" fontId="12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6" fontId="20" fillId="5" borderId="7" xfId="0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vertical="center"/>
    </xf>
    <xf numFmtId="166" fontId="5" fillId="0" borderId="6" xfId="7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166" fontId="5" fillId="0" borderId="6" xfId="7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5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" fontId="18" fillId="0" borderId="9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12" fillId="0" borderId="2" xfId="0" applyNumberFormat="1" applyFont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vertical="center"/>
    </xf>
    <xf numFmtId="1" fontId="5" fillId="0" borderId="7" xfId="7" applyNumberFormat="1" applyFont="1" applyFill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2" fontId="5" fillId="4" borderId="11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/>
  </cellXfs>
  <cellStyles count="8">
    <cellStyle name="Гиперссылка" xfId="2" builtinId="8"/>
    <cellStyle name="Обычный" xfId="0" builtinId="0"/>
    <cellStyle name="Обычный 2" xfId="1"/>
    <cellStyle name="Обычный 2 2" xfId="7"/>
    <cellStyle name="Обычный 3" xfId="3"/>
    <cellStyle name="Обычный 4" xfId="6"/>
    <cellStyle name="Финансовый" xfId="5" builtinId="3"/>
    <cellStyle name="Финансовый 2" xfId="4"/>
  </cellStyles>
  <dxfs count="7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'Анализ 2018'!$E$3</c:f>
              <c:strCache>
                <c:ptCount val="1"/>
                <c:pt idx="0">
                  <c:v>Средний рейтинг кафедры в подразделении</c:v>
                </c:pt>
              </c:strCache>
            </c:strRef>
          </c:tx>
          <c:invertIfNegative val="0"/>
          <c:cat>
            <c:strRef>
              <c:f>'Анализ 2018'!$A$5:$A$21</c:f>
              <c:strCache>
                <c:ptCount val="17"/>
                <c:pt idx="0">
                  <c:v>Химический факультет</c:v>
                </c:pt>
                <c:pt idx="1">
                  <c:v>Физический факультет</c:v>
                </c:pt>
                <c:pt idx="2">
                  <c:v>Геологический факультет</c:v>
                </c:pt>
                <c:pt idx="3">
                  <c:v>Географический факультет</c:v>
                </c:pt>
                <c:pt idx="4">
                  <c:v>Биолого-почвенный факультет</c:v>
                </c:pt>
                <c:pt idx="5">
                  <c:v>Факультет психологии</c:v>
                </c:pt>
                <c:pt idx="6">
                  <c:v>Исторический факультет</c:v>
                </c:pt>
                <c:pt idx="7">
                  <c:v>Институт математики, экономики и информатики</c:v>
                </c:pt>
                <c:pt idx="8">
                  <c:v>Пед. Институт</c:v>
                </c:pt>
                <c:pt idx="9">
                  <c:v>Институт социальных наук</c:v>
                </c:pt>
                <c:pt idx="10">
                  <c:v>Юридический институт</c:v>
                </c:pt>
                <c:pt idx="11">
                  <c:v>Институт филологии, иностранных языков и медиакоммуникации</c:v>
                </c:pt>
                <c:pt idx="12">
                  <c:v>Факультет сервиса и рекламы</c:v>
                </c:pt>
                <c:pt idx="13">
                  <c:v>Байкальская международная бизнес-школа</c:v>
                </c:pt>
                <c:pt idx="14">
                  <c:v>Физкультурно-оздоровительный центр ИГУ</c:v>
                </c:pt>
                <c:pt idx="15">
                  <c:v>Международный институт экономики и лингвистики</c:v>
                </c:pt>
                <c:pt idx="16">
                  <c:v>Филиал ФГБОУ ВО ИГУ в г. Братске</c:v>
                </c:pt>
              </c:strCache>
            </c:strRef>
          </c:cat>
          <c:val>
            <c:numRef>
              <c:f>'Анализ 2018'!$E$5:$E$21</c:f>
              <c:numCache>
                <c:formatCode>General</c:formatCode>
                <c:ptCount val="17"/>
                <c:pt idx="0">
                  <c:v>0.51408398294575608</c:v>
                </c:pt>
                <c:pt idx="1">
                  <c:v>0.50671836147644977</c:v>
                </c:pt>
                <c:pt idx="2">
                  <c:v>0.38720585097894317</c:v>
                </c:pt>
                <c:pt idx="3">
                  <c:v>0.36656490850412354</c:v>
                </c:pt>
                <c:pt idx="4">
                  <c:v>0.35997375470132115</c:v>
                </c:pt>
                <c:pt idx="5">
                  <c:v>0.2848260306263995</c:v>
                </c:pt>
                <c:pt idx="6">
                  <c:v>0.23698179297156657</c:v>
                </c:pt>
                <c:pt idx="7">
                  <c:v>0.23697210940268304</c:v>
                </c:pt>
                <c:pt idx="8">
                  <c:v>0.21706442601769663</c:v>
                </c:pt>
                <c:pt idx="9">
                  <c:v>0.18495987335348263</c:v>
                </c:pt>
                <c:pt idx="10">
                  <c:v>0.18102751061560343</c:v>
                </c:pt>
                <c:pt idx="11">
                  <c:v>0.14351986251931634</c:v>
                </c:pt>
                <c:pt idx="12">
                  <c:v>0.11354270723241201</c:v>
                </c:pt>
                <c:pt idx="13">
                  <c:v>0.10329974489956792</c:v>
                </c:pt>
                <c:pt idx="14">
                  <c:v>9.8358068254890907E-2</c:v>
                </c:pt>
                <c:pt idx="15">
                  <c:v>7.9324929672119682E-2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9-434F-9C47-EB1DF78D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4512"/>
        <c:axId val="181191808"/>
      </c:barChart>
      <c:catAx>
        <c:axId val="1679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191808"/>
        <c:crosses val="autoZero"/>
        <c:auto val="1"/>
        <c:lblAlgn val="ctr"/>
        <c:lblOffset val="100"/>
        <c:noMultiLvlLbl val="0"/>
      </c:catAx>
      <c:valAx>
        <c:axId val="18119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98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57150</xdr:rowOff>
        </xdr:from>
        <xdr:to>
          <xdr:col>13</xdr:col>
          <xdr:colOff>514350</xdr:colOff>
          <xdr:row>38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27215</xdr:colOff>
      <xdr:row>2</xdr:row>
      <xdr:rowOff>382359</xdr:rowOff>
    </xdr:from>
    <xdr:to>
      <xdr:col>19</xdr:col>
      <xdr:colOff>408216</xdr:colOff>
      <xdr:row>24</xdr:row>
      <xdr:rowOff>190497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2</xdr:col>
                <xdr:colOff>85725</xdr:colOff>
                <xdr:row>6</xdr:row>
                <xdr:rowOff>57150</xdr:rowOff>
              </from>
              <to>
                <xdr:col>13</xdr:col>
                <xdr:colOff>514350</xdr:colOff>
                <xdr:row>38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32"/>
  <sheetViews>
    <sheetView tabSelected="1" zoomScale="85" zoomScaleNormal="85" workbookViewId="0">
      <pane xSplit="5" ySplit="15" topLeftCell="F100" activePane="bottomRight" state="frozen"/>
      <selection activeCell="A9" sqref="A9"/>
      <selection pane="topRight" activeCell="F9" sqref="F9"/>
      <selection pane="bottomLeft" activeCell="A16" sqref="A16"/>
      <selection pane="bottomRight" activeCell="F5" sqref="F5"/>
    </sheetView>
  </sheetViews>
  <sheetFormatPr defaultRowHeight="12.75" x14ac:dyDescent="0.2"/>
  <cols>
    <col min="1" max="1" width="9.140625" style="5"/>
    <col min="2" max="4" width="9.140625" style="5" hidden="1" customWidth="1"/>
    <col min="5" max="5" width="9.140625" style="5" customWidth="1"/>
    <col min="6" max="6" width="9.140625" style="5"/>
    <col min="7" max="8" width="9.28515625" style="5" bestFit="1" customWidth="1"/>
    <col min="9" max="11" width="9.140625" style="5" customWidth="1"/>
    <col min="12" max="12" width="10.140625" style="5" customWidth="1"/>
    <col min="13" max="16" width="9.140625" style="5" customWidth="1"/>
    <col min="17" max="17" width="11.5703125" style="5" customWidth="1"/>
    <col min="18" max="18" width="12.85546875" style="5" customWidth="1"/>
    <col min="19" max="24" width="9.140625" style="5" customWidth="1"/>
    <col min="25" max="30" width="9.28515625" style="5" bestFit="1" customWidth="1"/>
    <col min="31" max="31" width="9.28515625" style="5" customWidth="1"/>
    <col min="32" max="35" width="9.28515625" style="5" bestFit="1" customWidth="1"/>
    <col min="36" max="36" width="12.28515625" style="5" customWidth="1"/>
    <col min="37" max="37" width="12.42578125" style="5" bestFit="1" customWidth="1"/>
    <col min="38" max="50" width="9.28515625" style="5" bestFit="1" customWidth="1"/>
    <col min="51" max="16384" width="9.140625" style="5"/>
  </cols>
  <sheetData>
    <row r="1" spans="1:58" hidden="1" x14ac:dyDescent="0.2"/>
    <row r="2" spans="1:58" hidden="1" x14ac:dyDescent="0.2">
      <c r="Y2" s="6"/>
      <c r="Z2" s="6"/>
      <c r="AA2" s="6"/>
    </row>
    <row r="3" spans="1:58" hidden="1" x14ac:dyDescent="0.2">
      <c r="Y3" s="7"/>
      <c r="Z3" s="7"/>
      <c r="AA3" s="7"/>
    </row>
    <row r="4" spans="1:58" hidden="1" x14ac:dyDescent="0.2">
      <c r="Y4" s="6"/>
      <c r="Z4" s="6"/>
      <c r="AA4" s="6"/>
    </row>
    <row r="5" spans="1:58" ht="127.5" x14ac:dyDescent="0.2">
      <c r="A5" s="6"/>
      <c r="B5" s="6"/>
      <c r="C5" s="6"/>
      <c r="D5" s="6"/>
      <c r="E5" s="6"/>
      <c r="F5" s="6"/>
      <c r="G5" s="6"/>
      <c r="I5" s="3" t="s">
        <v>109</v>
      </c>
      <c r="J5" s="3" t="s">
        <v>110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116</v>
      </c>
      <c r="Q5" s="3" t="s">
        <v>117</v>
      </c>
      <c r="R5" s="3" t="s">
        <v>118</v>
      </c>
      <c r="S5" s="3" t="s">
        <v>119</v>
      </c>
      <c r="T5" s="3" t="s">
        <v>120</v>
      </c>
      <c r="U5" s="3" t="s">
        <v>121</v>
      </c>
      <c r="Y5" s="6"/>
      <c r="Z5" s="6"/>
      <c r="AA5" s="6"/>
    </row>
    <row r="6" spans="1:58" ht="13.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8" ht="39" thickBot="1" x14ac:dyDescent="0.25">
      <c r="A7" s="10" t="s">
        <v>89</v>
      </c>
      <c r="B7" s="9"/>
      <c r="C7" s="9"/>
      <c r="D7" s="10" t="s">
        <v>89</v>
      </c>
      <c r="E7" s="10">
        <f>SUM(H7:U7)</f>
        <v>22</v>
      </c>
      <c r="F7" s="10"/>
      <c r="G7" s="10" t="s">
        <v>93</v>
      </c>
      <c r="H7" s="11"/>
      <c r="I7" s="4">
        <v>1</v>
      </c>
      <c r="J7" s="4">
        <v>1</v>
      </c>
      <c r="K7" s="4">
        <v>1</v>
      </c>
      <c r="L7" s="4">
        <v>1</v>
      </c>
      <c r="M7" s="4">
        <v>4</v>
      </c>
      <c r="N7" s="4">
        <v>1</v>
      </c>
      <c r="O7" s="4">
        <v>4</v>
      </c>
      <c r="P7" s="4">
        <v>1</v>
      </c>
      <c r="Q7" s="4">
        <v>1</v>
      </c>
      <c r="R7" s="4">
        <v>4</v>
      </c>
      <c r="S7" s="4">
        <v>1</v>
      </c>
      <c r="T7" s="4">
        <v>1</v>
      </c>
      <c r="U7" s="4">
        <v>1</v>
      </c>
      <c r="Y7" s="6"/>
      <c r="Z7" s="6"/>
      <c r="AA7" s="6"/>
    </row>
    <row r="8" spans="1:58" ht="64.5" thickBot="1" x14ac:dyDescent="0.25">
      <c r="A8" s="12" t="s">
        <v>90</v>
      </c>
      <c r="B8" s="9"/>
      <c r="C8" s="9"/>
      <c r="D8" s="12" t="s">
        <v>90</v>
      </c>
      <c r="E8" s="12">
        <f>SUM(H8:U8)</f>
        <v>0.99999999999999978</v>
      </c>
      <c r="F8" s="12"/>
      <c r="G8" s="10" t="s">
        <v>94</v>
      </c>
      <c r="H8" s="11"/>
      <c r="I8" s="55">
        <f>I7/$E$7</f>
        <v>4.5454545454545456E-2</v>
      </c>
      <c r="J8" s="55">
        <f t="shared" ref="J8:U8" si="0">J7/$E$7</f>
        <v>4.5454545454545456E-2</v>
      </c>
      <c r="K8" s="55">
        <f t="shared" si="0"/>
        <v>4.5454545454545456E-2</v>
      </c>
      <c r="L8" s="55">
        <f t="shared" si="0"/>
        <v>4.5454545454545456E-2</v>
      </c>
      <c r="M8" s="55">
        <f t="shared" si="0"/>
        <v>0.18181818181818182</v>
      </c>
      <c r="N8" s="55">
        <f t="shared" si="0"/>
        <v>4.5454545454545456E-2</v>
      </c>
      <c r="O8" s="55">
        <f t="shared" si="0"/>
        <v>0.18181818181818182</v>
      </c>
      <c r="P8" s="55">
        <f t="shared" si="0"/>
        <v>4.5454545454545456E-2</v>
      </c>
      <c r="Q8" s="55">
        <f t="shared" si="0"/>
        <v>4.5454545454545456E-2</v>
      </c>
      <c r="R8" s="55">
        <f t="shared" si="0"/>
        <v>0.18181818181818182</v>
      </c>
      <c r="S8" s="55">
        <f t="shared" si="0"/>
        <v>4.5454545454545456E-2</v>
      </c>
      <c r="T8" s="55">
        <f t="shared" si="0"/>
        <v>4.5454545454545456E-2</v>
      </c>
      <c r="U8" s="55">
        <f t="shared" si="0"/>
        <v>4.5454545454545456E-2</v>
      </c>
      <c r="V8" s="13"/>
      <c r="Y8" s="6"/>
      <c r="Z8" s="6"/>
      <c r="AA8" s="6"/>
    </row>
    <row r="9" spans="1:58" ht="20.25" x14ac:dyDescent="0.2">
      <c r="A9" s="9"/>
      <c r="B9" s="9"/>
      <c r="C9" s="9"/>
      <c r="D9" s="9"/>
      <c r="E9" s="6"/>
      <c r="F9" s="23"/>
      <c r="G9" s="24" t="s">
        <v>139</v>
      </c>
      <c r="H9" s="9"/>
      <c r="I9" s="9"/>
      <c r="J9" s="9"/>
      <c r="K9" s="9"/>
      <c r="L9" s="9"/>
      <c r="M9" s="9"/>
      <c r="N9" s="9"/>
      <c r="O9" s="9"/>
      <c r="P9" s="67"/>
      <c r="Q9" s="24" t="s">
        <v>164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58" ht="20.25" x14ac:dyDescent="0.2">
      <c r="A10" s="14"/>
      <c r="B10" s="9"/>
      <c r="C10" s="9"/>
      <c r="D10" s="9"/>
      <c r="E10" s="9"/>
      <c r="F10" s="25"/>
      <c r="G10" s="24" t="s">
        <v>140</v>
      </c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58" ht="12.75" hidden="1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58" ht="13.5" hidden="1" customHeight="1" thickBo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58" ht="89.25" hidden="1" customHeight="1" x14ac:dyDescent="0.2">
      <c r="A13" s="9"/>
      <c r="B13" s="9"/>
      <c r="C13" s="9"/>
      <c r="D13" s="9"/>
      <c r="E13" s="9"/>
      <c r="F13" s="26" t="s">
        <v>141</v>
      </c>
      <c r="G13" s="27">
        <f t="shared" ref="G13:AW13" si="1">MAX(G16:G117)</f>
        <v>0.45017441479230763</v>
      </c>
      <c r="H13" s="27">
        <f t="shared" si="1"/>
        <v>1</v>
      </c>
      <c r="I13" s="27">
        <f t="shared" si="1"/>
        <v>56</v>
      </c>
      <c r="J13" s="27">
        <f t="shared" si="1"/>
        <v>31.65</v>
      </c>
      <c r="K13" s="27">
        <f t="shared" si="1"/>
        <v>6</v>
      </c>
      <c r="L13" s="27">
        <f t="shared" si="1"/>
        <v>28</v>
      </c>
      <c r="M13" s="27">
        <f t="shared" si="1"/>
        <v>5</v>
      </c>
      <c r="N13" s="27">
        <f t="shared" si="1"/>
        <v>2</v>
      </c>
      <c r="O13" s="27">
        <f t="shared" si="1"/>
        <v>16</v>
      </c>
      <c r="P13" s="27">
        <f t="shared" si="1"/>
        <v>126</v>
      </c>
      <c r="Q13" s="27">
        <f t="shared" si="1"/>
        <v>40011646.329999998</v>
      </c>
      <c r="R13" s="27">
        <f t="shared" si="1"/>
        <v>5</v>
      </c>
      <c r="S13" s="27">
        <f t="shared" si="1"/>
        <v>13</v>
      </c>
      <c r="T13" s="27">
        <f t="shared" si="1"/>
        <v>18</v>
      </c>
      <c r="U13" s="27">
        <f t="shared" si="1"/>
        <v>36</v>
      </c>
      <c r="V13" s="27">
        <f t="shared" si="1"/>
        <v>569</v>
      </c>
      <c r="W13" s="27">
        <f t="shared" si="1"/>
        <v>423</v>
      </c>
      <c r="X13" s="27">
        <f t="shared" si="1"/>
        <v>0.6</v>
      </c>
      <c r="Y13" s="27">
        <f t="shared" si="1"/>
        <v>1</v>
      </c>
      <c r="Z13" s="27">
        <f t="shared" si="1"/>
        <v>2.4691358024691361</v>
      </c>
      <c r="AA13" s="27">
        <f t="shared" si="1"/>
        <v>1</v>
      </c>
      <c r="AB13" s="27">
        <f t="shared" si="1"/>
        <v>0.54545454545454541</v>
      </c>
      <c r="AC13" s="27">
        <f t="shared" si="1"/>
        <v>1</v>
      </c>
      <c r="AD13" s="27">
        <f t="shared" si="1"/>
        <v>0.49382716049382719</v>
      </c>
      <c r="AE13" s="27">
        <f t="shared" si="1"/>
        <v>1</v>
      </c>
      <c r="AF13" s="27">
        <f t="shared" si="1"/>
        <v>3.4285714285714284</v>
      </c>
      <c r="AG13" s="27">
        <f t="shared" si="1"/>
        <v>1</v>
      </c>
      <c r="AH13" s="27">
        <f t="shared" si="1"/>
        <v>16.545454545454547</v>
      </c>
      <c r="AI13" s="27">
        <f t="shared" si="1"/>
        <v>1</v>
      </c>
      <c r="AJ13" s="27">
        <f t="shared" si="1"/>
        <v>4652517.015116279</v>
      </c>
      <c r="AK13" s="27">
        <f t="shared" si="1"/>
        <v>1</v>
      </c>
      <c r="AL13" s="27">
        <f t="shared" si="1"/>
        <v>1.9047619047619047</v>
      </c>
      <c r="AM13" s="27">
        <f t="shared" si="1"/>
        <v>1</v>
      </c>
      <c r="AN13" s="27">
        <f t="shared" si="1"/>
        <v>1.4054054054054055</v>
      </c>
      <c r="AO13" s="27">
        <f t="shared" si="1"/>
        <v>1</v>
      </c>
      <c r="AP13" s="27">
        <f t="shared" si="1"/>
        <v>3.5135135135135132</v>
      </c>
      <c r="AQ13" s="27">
        <f t="shared" si="1"/>
        <v>1</v>
      </c>
      <c r="AR13" s="27">
        <f t="shared" si="1"/>
        <v>3.087248322147651</v>
      </c>
      <c r="AS13" s="27">
        <f t="shared" si="1"/>
        <v>1</v>
      </c>
      <c r="AT13" s="27">
        <f t="shared" si="1"/>
        <v>153.78378378378378</v>
      </c>
      <c r="AU13" s="27">
        <f t="shared" si="1"/>
        <v>1</v>
      </c>
      <c r="AV13" s="27">
        <f t="shared" si="1"/>
        <v>100</v>
      </c>
      <c r="AW13" s="27">
        <f t="shared" si="1"/>
        <v>1</v>
      </c>
    </row>
    <row r="14" spans="1:58" ht="41.25" hidden="1" customHeight="1" x14ac:dyDescent="0.2">
      <c r="A14" s="9"/>
      <c r="B14" s="9"/>
      <c r="C14" s="9"/>
      <c r="D14" s="9"/>
      <c r="E14" s="9"/>
      <c r="F14" s="2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6"/>
      <c r="AW14" s="6"/>
    </row>
    <row r="15" spans="1:58" ht="192" thickBot="1" x14ac:dyDescent="0.25">
      <c r="A15" s="4"/>
      <c r="B15" s="4"/>
      <c r="C15" s="4"/>
      <c r="D15" s="4"/>
      <c r="E15" s="4" t="s">
        <v>0</v>
      </c>
      <c r="F15" s="4" t="s">
        <v>123</v>
      </c>
      <c r="G15" s="4" t="s">
        <v>91</v>
      </c>
      <c r="H15" s="4" t="s">
        <v>92</v>
      </c>
      <c r="I15" s="33" t="s">
        <v>95</v>
      </c>
      <c r="J15" s="33" t="s">
        <v>96</v>
      </c>
      <c r="K15" s="33" t="s">
        <v>97</v>
      </c>
      <c r="L15" s="33" t="s">
        <v>98</v>
      </c>
      <c r="M15" s="33" t="s">
        <v>99</v>
      </c>
      <c r="N15" s="33" t="s">
        <v>100</v>
      </c>
      <c r="O15" s="33" t="s">
        <v>101</v>
      </c>
      <c r="P15" s="33" t="s">
        <v>102</v>
      </c>
      <c r="Q15" s="33" t="s">
        <v>103</v>
      </c>
      <c r="R15" s="33" t="s">
        <v>138</v>
      </c>
      <c r="S15" s="33" t="s">
        <v>104</v>
      </c>
      <c r="T15" s="33" t="s">
        <v>105</v>
      </c>
      <c r="U15" s="33" t="s">
        <v>106</v>
      </c>
      <c r="V15" s="33" t="s">
        <v>107</v>
      </c>
      <c r="W15" s="33" t="s">
        <v>108</v>
      </c>
      <c r="X15" s="3" t="s">
        <v>109</v>
      </c>
      <c r="Y15" s="3" t="s">
        <v>122</v>
      </c>
      <c r="Z15" s="3" t="s">
        <v>110</v>
      </c>
      <c r="AA15" s="3" t="s">
        <v>122</v>
      </c>
      <c r="AB15" s="3" t="s">
        <v>111</v>
      </c>
      <c r="AC15" s="3" t="s">
        <v>122</v>
      </c>
      <c r="AD15" s="3" t="s">
        <v>112</v>
      </c>
      <c r="AE15" s="3" t="s">
        <v>122</v>
      </c>
      <c r="AF15" s="3" t="s">
        <v>113</v>
      </c>
      <c r="AG15" s="3" t="s">
        <v>122</v>
      </c>
      <c r="AH15" s="3" t="s">
        <v>114</v>
      </c>
      <c r="AI15" s="3" t="s">
        <v>122</v>
      </c>
      <c r="AJ15" s="3" t="s">
        <v>115</v>
      </c>
      <c r="AK15" s="3" t="s">
        <v>122</v>
      </c>
      <c r="AL15" s="3" t="s">
        <v>116</v>
      </c>
      <c r="AM15" s="3" t="s">
        <v>122</v>
      </c>
      <c r="AN15" s="3" t="s">
        <v>117</v>
      </c>
      <c r="AO15" s="3" t="s">
        <v>122</v>
      </c>
      <c r="AP15" s="3" t="s">
        <v>118</v>
      </c>
      <c r="AQ15" s="3" t="s">
        <v>122</v>
      </c>
      <c r="AR15" s="3" t="s">
        <v>119</v>
      </c>
      <c r="AS15" s="3" t="s">
        <v>122</v>
      </c>
      <c r="AT15" s="3" t="s">
        <v>120</v>
      </c>
      <c r="AU15" s="3" t="s">
        <v>122</v>
      </c>
      <c r="AV15" s="3" t="s">
        <v>121</v>
      </c>
      <c r="AW15" s="3" t="s">
        <v>122</v>
      </c>
      <c r="AZ15" s="6"/>
      <c r="BA15" s="6"/>
      <c r="BB15" s="6"/>
      <c r="BC15" s="6"/>
      <c r="BD15" s="15"/>
      <c r="BE15" s="6"/>
      <c r="BF15" s="6"/>
    </row>
    <row r="16" spans="1:58" ht="90" customHeight="1" thickBot="1" x14ac:dyDescent="0.25">
      <c r="A16" s="16" t="s">
        <v>84</v>
      </c>
      <c r="B16" s="17"/>
      <c r="C16" s="17"/>
      <c r="D16" s="17"/>
      <c r="E16" s="17" t="s">
        <v>48</v>
      </c>
      <c r="F16" s="18">
        <f t="shared" ref="F16:F47" si="2">RANK(H16,$H$16:$H$117,0)</f>
        <v>1</v>
      </c>
      <c r="G16" s="29">
        <f t="shared" ref="G16:G47" si="3">Y16*$I$8+AA16*$J$8+AC16*$K$8+AE16*$L$8+AG16*$M$8+AI16*$N$8+AK16*$O$8+AM16*$P$8+AO16*$Q$8+AQ16*$R$8+AS16*$S$8+AU16*$T$8+AW16*$U$8</f>
        <v>0.45017441479230763</v>
      </c>
      <c r="H16" s="29">
        <f t="shared" ref="H16:H47" si="4">G16/MAX($G$16:$G$112)</f>
        <v>1</v>
      </c>
      <c r="I16" s="134">
        <v>10</v>
      </c>
      <c r="J16" s="129">
        <v>4.7</v>
      </c>
      <c r="K16" s="129">
        <v>1</v>
      </c>
      <c r="L16" s="98">
        <v>4.7</v>
      </c>
      <c r="M16" s="133">
        <v>2</v>
      </c>
      <c r="N16" s="133">
        <v>0</v>
      </c>
      <c r="O16" s="133">
        <v>3</v>
      </c>
      <c r="P16" s="133">
        <v>7</v>
      </c>
      <c r="Q16" s="133">
        <v>13781900</v>
      </c>
      <c r="R16" s="133">
        <v>5</v>
      </c>
      <c r="S16" s="133">
        <v>0</v>
      </c>
      <c r="T16" s="133">
        <v>15</v>
      </c>
      <c r="U16" s="133">
        <v>1</v>
      </c>
      <c r="V16" s="135">
        <v>305</v>
      </c>
      <c r="W16" s="135">
        <v>153</v>
      </c>
      <c r="X16" s="32">
        <f t="shared" ref="X16:X47" si="5">IF(J16=0,0,K16/J16)</f>
        <v>0.21276595744680851</v>
      </c>
      <c r="Y16" s="29">
        <f t="shared" ref="Y16:Y47" si="6">IFERROR(X16/$X$13,0)</f>
        <v>0.3546099290780142</v>
      </c>
      <c r="Z16" s="29">
        <f t="shared" ref="Z16:Z47" si="7">IF(J16=0,0,L16/J16)</f>
        <v>1</v>
      </c>
      <c r="AA16" s="29">
        <f t="shared" ref="AA16:AA47" si="8">IFERROR(Z16/$Z$13,0)</f>
        <v>0.40499999999999997</v>
      </c>
      <c r="AB16" s="29">
        <f t="shared" ref="AB16:AB47" si="9">IF(J16=0,0,M16/J16)</f>
        <v>0.42553191489361702</v>
      </c>
      <c r="AC16" s="29">
        <f t="shared" ref="AC16:AC47" si="10">IFERROR(AB16/$AB$13,0)</f>
        <v>0.78014184397163122</v>
      </c>
      <c r="AD16" s="29">
        <f t="shared" ref="AD16:AD47" si="11">IF(J16=0,0,N16/J16)</f>
        <v>0</v>
      </c>
      <c r="AE16" s="29">
        <f t="shared" ref="AE16:AE47" si="12">AD16/$AD$13</f>
        <v>0</v>
      </c>
      <c r="AF16" s="29">
        <f t="shared" ref="AF16:AF47" si="13">IF(J16=0,0,O16/J16)</f>
        <v>0.63829787234042545</v>
      </c>
      <c r="AG16" s="29">
        <f t="shared" ref="AG16:AG47" si="14">IFERROR(AF16/$AF$13,0)</f>
        <v>0.18617021276595744</v>
      </c>
      <c r="AH16" s="29">
        <f t="shared" ref="AH16:AH47" si="15">IF(J16=0,0,P16/J16)</f>
        <v>1.4893617021276595</v>
      </c>
      <c r="AI16" s="29">
        <f t="shared" ref="AI16:AI47" si="16">IFERROR(AH16/$AH$13,0)</f>
        <v>9.0016366612111279E-2</v>
      </c>
      <c r="AJ16" s="29">
        <f t="shared" ref="AJ16:AJ47" si="17">IF(J16=0,0,Q16/J16)</f>
        <v>2932319.1489361702</v>
      </c>
      <c r="AK16" s="29">
        <f t="shared" ref="AK16:AK47" si="18">IFERROR(AJ16/$AJ$13,0)</f>
        <v>0.63026511013477371</v>
      </c>
      <c r="AL16" s="29">
        <f t="shared" ref="AL16:AL47" si="19">IF(J16=0,0,R16/J16)</f>
        <v>1.0638297872340425</v>
      </c>
      <c r="AM16" s="29">
        <f t="shared" ref="AM16:AM47" si="20">IFERROR(AL16/$AL$13,0)</f>
        <v>0.5585106382978724</v>
      </c>
      <c r="AN16" s="29">
        <f t="shared" ref="AN16:AN47" si="21">IF(J16=0,0,S16/J16)</f>
        <v>0</v>
      </c>
      <c r="AO16" s="29">
        <f t="shared" ref="AO16:AO47" si="22">IFERROR(AN16/$AN$13,0)</f>
        <v>0</v>
      </c>
      <c r="AP16" s="29">
        <f t="shared" ref="AP16:AP47" si="23">IF(J16=0,0,T16/J16)</f>
        <v>3.1914893617021276</v>
      </c>
      <c r="AQ16" s="29">
        <f t="shared" ref="AQ16:AQ47" si="24">IFERROR(AP16/$AP$13,0)</f>
        <v>0.90834697217675953</v>
      </c>
      <c r="AR16" s="29">
        <f t="shared" ref="AR16:AR47" si="25">IF(J16=0,0,U16/J16)</f>
        <v>0.21276595744680851</v>
      </c>
      <c r="AS16" s="29">
        <f t="shared" ref="AS16:AS47" si="26">IFERROR(AR16/$AR$13,0)</f>
        <v>6.8917668825161885E-2</v>
      </c>
      <c r="AT16" s="29">
        <f t="shared" ref="AT16:AT47" si="27">IF(J16=0,0,V16/J16)</f>
        <v>64.893617021276597</v>
      </c>
      <c r="AU16" s="29">
        <f t="shared" ref="AU16:AU47" si="28">IFERROR(AT16/$AT$13,0)</f>
        <v>0.42197958344239617</v>
      </c>
      <c r="AV16" s="29">
        <f t="shared" ref="AV16:AV47" si="29">IF(J16=0,0,W16/J16)</f>
        <v>32.553191489361701</v>
      </c>
      <c r="AW16" s="29">
        <f t="shared" ref="AW16:AW47" si="30">IFERROR(AV16/$AV$13,0)</f>
        <v>0.32553191489361699</v>
      </c>
      <c r="AX16" s="6"/>
      <c r="AZ16" s="6"/>
      <c r="BA16" s="6"/>
      <c r="BB16" s="6"/>
      <c r="BC16" s="6"/>
      <c r="BD16" s="19"/>
      <c r="BE16" s="6"/>
      <c r="BF16" s="6"/>
    </row>
    <row r="17" spans="1:58" ht="77.25" customHeight="1" thickBot="1" x14ac:dyDescent="0.25">
      <c r="A17" s="16" t="s">
        <v>75</v>
      </c>
      <c r="B17" s="17"/>
      <c r="C17" s="17"/>
      <c r="D17" s="17"/>
      <c r="E17" s="17" t="s">
        <v>8</v>
      </c>
      <c r="F17" s="18">
        <f t="shared" si="2"/>
        <v>2</v>
      </c>
      <c r="G17" s="29">
        <f t="shared" si="3"/>
        <v>0.38947481494639302</v>
      </c>
      <c r="H17" s="29">
        <f t="shared" si="4"/>
        <v>0.86516426111439726</v>
      </c>
      <c r="I17" s="171">
        <v>6</v>
      </c>
      <c r="J17" s="184">
        <v>3.7</v>
      </c>
      <c r="K17" s="184">
        <v>0</v>
      </c>
      <c r="L17" s="184">
        <v>3.7</v>
      </c>
      <c r="M17" s="184">
        <v>0</v>
      </c>
      <c r="N17" s="184">
        <v>0</v>
      </c>
      <c r="O17" s="100">
        <v>5</v>
      </c>
      <c r="P17" s="100">
        <v>0</v>
      </c>
      <c r="Q17" s="100">
        <f>550000+1500000</f>
        <v>2050000</v>
      </c>
      <c r="R17" s="100">
        <v>0</v>
      </c>
      <c r="S17" s="100">
        <v>1</v>
      </c>
      <c r="T17" s="100">
        <v>13</v>
      </c>
      <c r="U17" s="100">
        <v>7</v>
      </c>
      <c r="V17" s="100">
        <v>569</v>
      </c>
      <c r="W17" s="168">
        <v>113</v>
      </c>
      <c r="X17" s="32">
        <f t="shared" si="5"/>
        <v>0</v>
      </c>
      <c r="Y17" s="29">
        <f t="shared" si="6"/>
        <v>0</v>
      </c>
      <c r="Z17" s="29">
        <f t="shared" si="7"/>
        <v>1</v>
      </c>
      <c r="AA17" s="29">
        <f t="shared" si="8"/>
        <v>0.40499999999999997</v>
      </c>
      <c r="AB17" s="29">
        <f t="shared" si="9"/>
        <v>0</v>
      </c>
      <c r="AC17" s="29">
        <f t="shared" si="10"/>
        <v>0</v>
      </c>
      <c r="AD17" s="29">
        <f t="shared" si="11"/>
        <v>0</v>
      </c>
      <c r="AE17" s="29">
        <f t="shared" si="12"/>
        <v>0</v>
      </c>
      <c r="AF17" s="29">
        <f t="shared" si="13"/>
        <v>1.3513513513513513</v>
      </c>
      <c r="AG17" s="29">
        <f t="shared" si="14"/>
        <v>0.39414414414414417</v>
      </c>
      <c r="AH17" s="29">
        <f t="shared" si="15"/>
        <v>0</v>
      </c>
      <c r="AI17" s="29">
        <f t="shared" si="16"/>
        <v>0</v>
      </c>
      <c r="AJ17" s="29">
        <f t="shared" si="17"/>
        <v>554054.05405405408</v>
      </c>
      <c r="AK17" s="29">
        <f t="shared" si="18"/>
        <v>0.11908694847410607</v>
      </c>
      <c r="AL17" s="29">
        <f t="shared" si="19"/>
        <v>0</v>
      </c>
      <c r="AM17" s="29">
        <f t="shared" si="20"/>
        <v>0</v>
      </c>
      <c r="AN17" s="29">
        <f t="shared" si="21"/>
        <v>0.27027027027027023</v>
      </c>
      <c r="AO17" s="29">
        <f t="shared" si="22"/>
        <v>0.19230769230769226</v>
      </c>
      <c r="AP17" s="29">
        <f t="shared" si="23"/>
        <v>3.5135135135135132</v>
      </c>
      <c r="AQ17" s="29">
        <f t="shared" si="24"/>
        <v>1</v>
      </c>
      <c r="AR17" s="29">
        <f t="shared" si="25"/>
        <v>1.8918918918918919</v>
      </c>
      <c r="AS17" s="29">
        <f t="shared" si="26"/>
        <v>0.61280846063454764</v>
      </c>
      <c r="AT17" s="29">
        <f t="shared" si="27"/>
        <v>153.78378378378378</v>
      </c>
      <c r="AU17" s="29">
        <f t="shared" si="28"/>
        <v>1</v>
      </c>
      <c r="AV17" s="29">
        <f t="shared" si="29"/>
        <v>30.54054054054054</v>
      </c>
      <c r="AW17" s="29">
        <f t="shared" si="30"/>
        <v>0.30540540540540539</v>
      </c>
      <c r="AX17" s="6"/>
      <c r="AZ17" s="6"/>
      <c r="BA17" s="6"/>
      <c r="BB17" s="6"/>
      <c r="BC17" s="6"/>
      <c r="BD17" s="19"/>
      <c r="BE17" s="6"/>
      <c r="BF17" s="6"/>
    </row>
    <row r="18" spans="1:58" ht="115.5" customHeight="1" thickBot="1" x14ac:dyDescent="0.25">
      <c r="A18" s="16" t="s">
        <v>74</v>
      </c>
      <c r="B18" s="17"/>
      <c r="C18" s="17"/>
      <c r="D18" s="17"/>
      <c r="E18" s="17" t="s">
        <v>5</v>
      </c>
      <c r="F18" s="18">
        <f t="shared" si="2"/>
        <v>3</v>
      </c>
      <c r="G18" s="29">
        <f t="shared" si="3"/>
        <v>0.32652677732002083</v>
      </c>
      <c r="H18" s="29">
        <f t="shared" si="4"/>
        <v>0.72533392967405119</v>
      </c>
      <c r="I18" s="87">
        <v>15</v>
      </c>
      <c r="J18" s="129">
        <v>8.6</v>
      </c>
      <c r="K18" s="129">
        <v>1.25</v>
      </c>
      <c r="L18" s="129">
        <v>0.75</v>
      </c>
      <c r="M18" s="129">
        <v>1.25</v>
      </c>
      <c r="N18" s="129">
        <v>0</v>
      </c>
      <c r="O18" s="135">
        <v>4</v>
      </c>
      <c r="P18" s="135">
        <v>5</v>
      </c>
      <c r="Q18" s="129">
        <v>40011646.329999998</v>
      </c>
      <c r="R18" s="129">
        <v>0</v>
      </c>
      <c r="S18" s="129">
        <v>0</v>
      </c>
      <c r="T18" s="129">
        <v>15</v>
      </c>
      <c r="U18" s="129">
        <v>2</v>
      </c>
      <c r="V18" s="129">
        <v>1</v>
      </c>
      <c r="W18" s="208">
        <v>0</v>
      </c>
      <c r="X18" s="32">
        <f t="shared" si="5"/>
        <v>0.14534883720930233</v>
      </c>
      <c r="Y18" s="29">
        <f t="shared" si="6"/>
        <v>0.24224806201550389</v>
      </c>
      <c r="Z18" s="29">
        <f t="shared" si="7"/>
        <v>8.7209302325581398E-2</v>
      </c>
      <c r="AA18" s="29">
        <f t="shared" si="8"/>
        <v>3.531976744186046E-2</v>
      </c>
      <c r="AB18" s="29">
        <f t="shared" si="9"/>
        <v>0.14534883720930233</v>
      </c>
      <c r="AC18" s="29">
        <f t="shared" si="10"/>
        <v>0.26647286821705429</v>
      </c>
      <c r="AD18" s="29">
        <f t="shared" si="11"/>
        <v>0</v>
      </c>
      <c r="AE18" s="29">
        <f t="shared" si="12"/>
        <v>0</v>
      </c>
      <c r="AF18" s="29">
        <f t="shared" si="13"/>
        <v>0.46511627906976744</v>
      </c>
      <c r="AG18" s="29">
        <f t="shared" si="14"/>
        <v>0.13565891472868219</v>
      </c>
      <c r="AH18" s="29">
        <f t="shared" si="15"/>
        <v>0.58139534883720934</v>
      </c>
      <c r="AI18" s="29">
        <f t="shared" si="16"/>
        <v>3.5139279325325838E-2</v>
      </c>
      <c r="AJ18" s="29">
        <f t="shared" si="17"/>
        <v>4652517.015116279</v>
      </c>
      <c r="AK18" s="29">
        <f t="shared" si="18"/>
        <v>1</v>
      </c>
      <c r="AL18" s="29">
        <f t="shared" si="19"/>
        <v>0</v>
      </c>
      <c r="AM18" s="29">
        <f t="shared" si="20"/>
        <v>0</v>
      </c>
      <c r="AN18" s="29">
        <f t="shared" si="21"/>
        <v>0</v>
      </c>
      <c r="AO18" s="29">
        <f t="shared" si="22"/>
        <v>0</v>
      </c>
      <c r="AP18" s="29">
        <f t="shared" si="23"/>
        <v>1.7441860465116279</v>
      </c>
      <c r="AQ18" s="29">
        <f t="shared" si="24"/>
        <v>0.49642218246869413</v>
      </c>
      <c r="AR18" s="29">
        <f t="shared" si="25"/>
        <v>0.23255813953488372</v>
      </c>
      <c r="AS18" s="29">
        <f t="shared" si="26"/>
        <v>7.5328614762386253E-2</v>
      </c>
      <c r="AT18" s="29">
        <f t="shared" si="27"/>
        <v>0.11627906976744186</v>
      </c>
      <c r="AU18" s="29">
        <f t="shared" si="28"/>
        <v>7.5612048882167822E-4</v>
      </c>
      <c r="AV18" s="29">
        <f t="shared" si="29"/>
        <v>0</v>
      </c>
      <c r="AW18" s="29">
        <f t="shared" si="30"/>
        <v>0</v>
      </c>
      <c r="AX18" s="6"/>
      <c r="AZ18" s="6"/>
      <c r="BA18" s="6"/>
      <c r="BB18" s="6"/>
      <c r="BC18" s="6"/>
      <c r="BD18" s="19"/>
      <c r="BE18" s="6"/>
      <c r="BF18" s="6"/>
    </row>
    <row r="19" spans="1:58" ht="102.75" customHeight="1" thickBot="1" x14ac:dyDescent="0.25">
      <c r="A19" s="16" t="s">
        <v>148</v>
      </c>
      <c r="B19" s="17"/>
      <c r="C19" s="17"/>
      <c r="D19" s="17"/>
      <c r="E19" s="17" t="s">
        <v>169</v>
      </c>
      <c r="F19" s="18">
        <f t="shared" si="2"/>
        <v>4</v>
      </c>
      <c r="G19" s="29">
        <f t="shared" si="3"/>
        <v>0.29706407981252703</v>
      </c>
      <c r="H19" s="29">
        <f t="shared" si="4"/>
        <v>0.65988663516024215</v>
      </c>
      <c r="I19" s="84">
        <v>3</v>
      </c>
      <c r="J19" s="82">
        <v>1.75</v>
      </c>
      <c r="K19" s="82">
        <v>0.5</v>
      </c>
      <c r="L19" s="82">
        <v>1.75</v>
      </c>
      <c r="M19" s="82">
        <v>0.25</v>
      </c>
      <c r="N19" s="82">
        <v>0</v>
      </c>
      <c r="O19" s="82">
        <v>6</v>
      </c>
      <c r="P19" s="121">
        <v>6</v>
      </c>
      <c r="Q19" s="81">
        <v>0</v>
      </c>
      <c r="R19" s="82">
        <v>0</v>
      </c>
      <c r="S19" s="82">
        <v>0</v>
      </c>
      <c r="T19" s="82">
        <v>0</v>
      </c>
      <c r="U19" s="82">
        <v>1</v>
      </c>
      <c r="V19" s="82">
        <v>0</v>
      </c>
      <c r="W19" s="83">
        <v>175</v>
      </c>
      <c r="X19" s="32">
        <f t="shared" si="5"/>
        <v>0.2857142857142857</v>
      </c>
      <c r="Y19" s="29">
        <f t="shared" si="6"/>
        <v>0.47619047619047616</v>
      </c>
      <c r="Z19" s="29">
        <f t="shared" si="7"/>
        <v>1</v>
      </c>
      <c r="AA19" s="29">
        <f t="shared" si="8"/>
        <v>0.40499999999999997</v>
      </c>
      <c r="AB19" s="29">
        <f t="shared" si="9"/>
        <v>0.14285714285714285</v>
      </c>
      <c r="AC19" s="29">
        <f t="shared" si="10"/>
        <v>0.26190476190476192</v>
      </c>
      <c r="AD19" s="29">
        <f t="shared" si="11"/>
        <v>0</v>
      </c>
      <c r="AE19" s="29">
        <f t="shared" si="12"/>
        <v>0</v>
      </c>
      <c r="AF19" s="29">
        <f t="shared" si="13"/>
        <v>3.4285714285714284</v>
      </c>
      <c r="AG19" s="29">
        <f t="shared" si="14"/>
        <v>1</v>
      </c>
      <c r="AH19" s="29">
        <f t="shared" si="15"/>
        <v>3.4285714285714284</v>
      </c>
      <c r="AI19" s="29">
        <f t="shared" si="16"/>
        <v>0.20722135007849291</v>
      </c>
      <c r="AJ19" s="29">
        <f t="shared" si="17"/>
        <v>0</v>
      </c>
      <c r="AK19" s="29">
        <f t="shared" si="18"/>
        <v>0</v>
      </c>
      <c r="AL19" s="29">
        <f t="shared" si="19"/>
        <v>0</v>
      </c>
      <c r="AM19" s="29">
        <f t="shared" si="20"/>
        <v>0</v>
      </c>
      <c r="AN19" s="29">
        <f t="shared" si="21"/>
        <v>0</v>
      </c>
      <c r="AO19" s="29">
        <f t="shared" si="22"/>
        <v>0</v>
      </c>
      <c r="AP19" s="29">
        <f t="shared" si="23"/>
        <v>0</v>
      </c>
      <c r="AQ19" s="29">
        <f t="shared" si="24"/>
        <v>0</v>
      </c>
      <c r="AR19" s="29">
        <f t="shared" si="25"/>
        <v>0.5714285714285714</v>
      </c>
      <c r="AS19" s="29">
        <f t="shared" si="26"/>
        <v>0.18509316770186335</v>
      </c>
      <c r="AT19" s="29">
        <f t="shared" si="27"/>
        <v>0</v>
      </c>
      <c r="AU19" s="29">
        <f t="shared" si="28"/>
        <v>0</v>
      </c>
      <c r="AV19" s="29">
        <f t="shared" si="29"/>
        <v>100</v>
      </c>
      <c r="AW19" s="29">
        <f t="shared" si="30"/>
        <v>1</v>
      </c>
      <c r="AX19" s="6"/>
      <c r="AZ19" s="6"/>
      <c r="BA19" s="6"/>
      <c r="BB19" s="6"/>
      <c r="BC19" s="6"/>
      <c r="BD19" s="19"/>
      <c r="BE19" s="6"/>
      <c r="BF19" s="6"/>
    </row>
    <row r="20" spans="1:58" ht="90" customHeight="1" thickBot="1" x14ac:dyDescent="0.25">
      <c r="A20" s="16" t="s">
        <v>76</v>
      </c>
      <c r="B20" s="17"/>
      <c r="C20" s="17"/>
      <c r="D20" s="17"/>
      <c r="E20" s="17" t="s">
        <v>16</v>
      </c>
      <c r="F20" s="18">
        <f t="shared" si="2"/>
        <v>5</v>
      </c>
      <c r="G20" s="29">
        <f t="shared" si="3"/>
        <v>0.26263059303338743</v>
      </c>
      <c r="H20" s="29">
        <f t="shared" si="4"/>
        <v>0.58339742198488698</v>
      </c>
      <c r="I20" s="121">
        <v>12</v>
      </c>
      <c r="J20" s="82">
        <v>5.7</v>
      </c>
      <c r="K20" s="103">
        <v>1</v>
      </c>
      <c r="L20" s="41">
        <v>4.2</v>
      </c>
      <c r="M20" s="103">
        <v>0.3</v>
      </c>
      <c r="N20" s="122">
        <v>0</v>
      </c>
      <c r="O20" s="122">
        <v>6</v>
      </c>
      <c r="P20" s="135">
        <v>6</v>
      </c>
      <c r="Q20" s="135">
        <v>765000</v>
      </c>
      <c r="R20" s="135">
        <v>0</v>
      </c>
      <c r="S20" s="135">
        <v>1</v>
      </c>
      <c r="T20" s="135">
        <v>14</v>
      </c>
      <c r="U20" s="135">
        <v>1</v>
      </c>
      <c r="V20" s="135">
        <v>171</v>
      </c>
      <c r="W20" s="122">
        <v>291</v>
      </c>
      <c r="X20" s="32">
        <f t="shared" si="5"/>
        <v>0.17543859649122806</v>
      </c>
      <c r="Y20" s="29">
        <f t="shared" si="6"/>
        <v>0.29239766081871343</v>
      </c>
      <c r="Z20" s="29">
        <f t="shared" si="7"/>
        <v>0.73684210526315785</v>
      </c>
      <c r="AA20" s="29">
        <f t="shared" si="8"/>
        <v>0.29842105263157892</v>
      </c>
      <c r="AB20" s="29">
        <f t="shared" si="9"/>
        <v>5.2631578947368418E-2</v>
      </c>
      <c r="AC20" s="29">
        <f t="shared" si="10"/>
        <v>9.6491228070175447E-2</v>
      </c>
      <c r="AD20" s="29">
        <f t="shared" si="11"/>
        <v>0</v>
      </c>
      <c r="AE20" s="29">
        <f t="shared" si="12"/>
        <v>0</v>
      </c>
      <c r="AF20" s="29">
        <f t="shared" si="13"/>
        <v>1.0526315789473684</v>
      </c>
      <c r="AG20" s="29">
        <f t="shared" si="14"/>
        <v>0.30701754385964913</v>
      </c>
      <c r="AH20" s="29">
        <f t="shared" si="15"/>
        <v>1.0526315789473684</v>
      </c>
      <c r="AI20" s="29">
        <f t="shared" si="16"/>
        <v>6.3620589936379396E-2</v>
      </c>
      <c r="AJ20" s="29">
        <f t="shared" si="17"/>
        <v>134210.52631578947</v>
      </c>
      <c r="AK20" s="29">
        <f t="shared" si="18"/>
        <v>2.8846864155409258E-2</v>
      </c>
      <c r="AL20" s="29">
        <f t="shared" si="19"/>
        <v>0</v>
      </c>
      <c r="AM20" s="29">
        <f t="shared" si="20"/>
        <v>0</v>
      </c>
      <c r="AN20" s="29">
        <f t="shared" si="21"/>
        <v>0.17543859649122806</v>
      </c>
      <c r="AO20" s="29">
        <f t="shared" si="22"/>
        <v>0.12483130904183534</v>
      </c>
      <c r="AP20" s="29">
        <f t="shared" si="23"/>
        <v>2.4561403508771931</v>
      </c>
      <c r="AQ20" s="29">
        <f t="shared" si="24"/>
        <v>0.69905533063427805</v>
      </c>
      <c r="AR20" s="29">
        <f t="shared" si="25"/>
        <v>0.17543859649122806</v>
      </c>
      <c r="AS20" s="29">
        <f t="shared" si="26"/>
        <v>5.682684973302822E-2</v>
      </c>
      <c r="AT20" s="29">
        <f t="shared" si="27"/>
        <v>30</v>
      </c>
      <c r="AU20" s="29">
        <f t="shared" si="28"/>
        <v>0.19507908611599298</v>
      </c>
      <c r="AV20" s="29">
        <f t="shared" si="29"/>
        <v>51.05263157894737</v>
      </c>
      <c r="AW20" s="29">
        <f t="shared" si="30"/>
        <v>0.51052631578947372</v>
      </c>
      <c r="AX20" s="6"/>
      <c r="AZ20" s="6"/>
      <c r="BA20" s="6"/>
      <c r="BB20" s="6"/>
      <c r="BC20" s="6"/>
      <c r="BD20" s="19"/>
      <c r="BE20" s="6"/>
      <c r="BF20" s="6"/>
    </row>
    <row r="21" spans="1:58" ht="64.5" thickBot="1" x14ac:dyDescent="0.25">
      <c r="A21" s="16" t="s">
        <v>84</v>
      </c>
      <c r="B21" s="17"/>
      <c r="C21" s="17"/>
      <c r="D21" s="17"/>
      <c r="E21" s="17" t="s">
        <v>46</v>
      </c>
      <c r="F21" s="18">
        <f t="shared" si="2"/>
        <v>6</v>
      </c>
      <c r="G21" s="29">
        <f t="shared" si="3"/>
        <v>0.24994608267831062</v>
      </c>
      <c r="H21" s="29">
        <f t="shared" si="4"/>
        <v>0.55522054222833983</v>
      </c>
      <c r="I21" s="87">
        <v>8</v>
      </c>
      <c r="J21" s="88">
        <v>4.05</v>
      </c>
      <c r="K21" s="88">
        <v>1</v>
      </c>
      <c r="L21" s="88">
        <v>10</v>
      </c>
      <c r="M21" s="88">
        <v>1</v>
      </c>
      <c r="N21" s="88">
        <v>2</v>
      </c>
      <c r="O21" s="88">
        <v>0</v>
      </c>
      <c r="P21" s="88">
        <v>7</v>
      </c>
      <c r="Q21" s="88">
        <v>0</v>
      </c>
      <c r="R21" s="88">
        <v>0</v>
      </c>
      <c r="S21" s="88">
        <v>1</v>
      </c>
      <c r="T21" s="88">
        <v>7</v>
      </c>
      <c r="U21" s="88">
        <v>2</v>
      </c>
      <c r="V21" s="88">
        <v>9</v>
      </c>
      <c r="W21" s="88">
        <v>86</v>
      </c>
      <c r="X21" s="32">
        <f t="shared" si="5"/>
        <v>0.24691358024691359</v>
      </c>
      <c r="Y21" s="29">
        <f t="shared" si="6"/>
        <v>0.41152263374485598</v>
      </c>
      <c r="Z21" s="29">
        <f t="shared" si="7"/>
        <v>2.4691358024691361</v>
      </c>
      <c r="AA21" s="29">
        <f t="shared" si="8"/>
        <v>1</v>
      </c>
      <c r="AB21" s="29">
        <f t="shared" si="9"/>
        <v>0.24691358024691359</v>
      </c>
      <c r="AC21" s="29">
        <f t="shared" si="10"/>
        <v>0.45267489711934161</v>
      </c>
      <c r="AD21" s="29">
        <f t="shared" si="11"/>
        <v>0.49382716049382719</v>
      </c>
      <c r="AE21" s="29">
        <f t="shared" si="12"/>
        <v>1</v>
      </c>
      <c r="AF21" s="29">
        <f t="shared" si="13"/>
        <v>0</v>
      </c>
      <c r="AG21" s="29">
        <f t="shared" si="14"/>
        <v>0</v>
      </c>
      <c r="AH21" s="29">
        <f t="shared" si="15"/>
        <v>1.7283950617283952</v>
      </c>
      <c r="AI21" s="29">
        <f t="shared" si="16"/>
        <v>0.10446343779677113</v>
      </c>
      <c r="AJ21" s="29">
        <f t="shared" si="17"/>
        <v>0</v>
      </c>
      <c r="AK21" s="29">
        <f t="shared" si="18"/>
        <v>0</v>
      </c>
      <c r="AL21" s="29">
        <f t="shared" si="19"/>
        <v>0</v>
      </c>
      <c r="AM21" s="29">
        <f t="shared" si="20"/>
        <v>0</v>
      </c>
      <c r="AN21" s="29">
        <f t="shared" si="21"/>
        <v>0.24691358024691359</v>
      </c>
      <c r="AO21" s="29">
        <f t="shared" si="22"/>
        <v>0.17568850902184235</v>
      </c>
      <c r="AP21" s="29">
        <f t="shared" si="23"/>
        <v>1.7283950617283952</v>
      </c>
      <c r="AQ21" s="29">
        <f t="shared" si="24"/>
        <v>0.49192782526115869</v>
      </c>
      <c r="AR21" s="29">
        <f t="shared" si="25"/>
        <v>0.49382716049382719</v>
      </c>
      <c r="AS21" s="29">
        <f t="shared" si="26"/>
        <v>0.15995705850778316</v>
      </c>
      <c r="AT21" s="29">
        <f t="shared" si="27"/>
        <v>2.2222222222222223</v>
      </c>
      <c r="AU21" s="29">
        <f t="shared" si="28"/>
        <v>1.4450302675258739E-2</v>
      </c>
      <c r="AV21" s="29">
        <f t="shared" si="29"/>
        <v>21.23456790123457</v>
      </c>
      <c r="AW21" s="29">
        <f t="shared" si="30"/>
        <v>0.21234567901234569</v>
      </c>
      <c r="AZ21" s="6"/>
      <c r="BA21" s="6"/>
      <c r="BB21" s="6"/>
      <c r="BC21" s="6"/>
      <c r="BD21" s="19"/>
      <c r="BE21" s="6"/>
      <c r="BF21" s="6"/>
    </row>
    <row r="22" spans="1:58" ht="90" thickBot="1" x14ac:dyDescent="0.25">
      <c r="A22" s="16" t="s">
        <v>75</v>
      </c>
      <c r="B22" s="17"/>
      <c r="C22" s="17"/>
      <c r="D22" s="17"/>
      <c r="E22" s="17" t="s">
        <v>13</v>
      </c>
      <c r="F22" s="18">
        <f t="shared" si="2"/>
        <v>7</v>
      </c>
      <c r="G22" s="29">
        <f t="shared" si="3"/>
        <v>0.2273275568492196</v>
      </c>
      <c r="H22" s="29">
        <f t="shared" si="4"/>
        <v>0.50497662545771149</v>
      </c>
      <c r="I22" s="134">
        <v>8</v>
      </c>
      <c r="J22" s="129">
        <v>4.8</v>
      </c>
      <c r="K22" s="135">
        <v>0</v>
      </c>
      <c r="L22" s="135">
        <v>5</v>
      </c>
      <c r="M22" s="135">
        <v>0</v>
      </c>
      <c r="N22" s="135">
        <v>0</v>
      </c>
      <c r="O22" s="135">
        <v>2</v>
      </c>
      <c r="P22" s="135">
        <v>16</v>
      </c>
      <c r="Q22" s="135">
        <v>0</v>
      </c>
      <c r="R22" s="135">
        <v>1</v>
      </c>
      <c r="S22" s="135">
        <v>0</v>
      </c>
      <c r="T22" s="135">
        <v>13</v>
      </c>
      <c r="U22" s="135">
        <v>4</v>
      </c>
      <c r="V22" s="135">
        <v>103</v>
      </c>
      <c r="W22" s="136">
        <v>139</v>
      </c>
      <c r="X22" s="32">
        <f t="shared" si="5"/>
        <v>0</v>
      </c>
      <c r="Y22" s="29">
        <f t="shared" si="6"/>
        <v>0</v>
      </c>
      <c r="Z22" s="29">
        <f t="shared" si="7"/>
        <v>1.0416666666666667</v>
      </c>
      <c r="AA22" s="29">
        <f t="shared" si="8"/>
        <v>0.421875</v>
      </c>
      <c r="AB22" s="29">
        <f t="shared" si="9"/>
        <v>0</v>
      </c>
      <c r="AC22" s="29">
        <f t="shared" si="10"/>
        <v>0</v>
      </c>
      <c r="AD22" s="29">
        <f t="shared" si="11"/>
        <v>0</v>
      </c>
      <c r="AE22" s="29">
        <f t="shared" si="12"/>
        <v>0</v>
      </c>
      <c r="AF22" s="29">
        <f t="shared" si="13"/>
        <v>0.41666666666666669</v>
      </c>
      <c r="AG22" s="29">
        <f t="shared" si="14"/>
        <v>0.12152777777777779</v>
      </c>
      <c r="AH22" s="29">
        <f t="shared" si="15"/>
        <v>3.3333333333333335</v>
      </c>
      <c r="AI22" s="29">
        <f t="shared" si="16"/>
        <v>0.20146520146520147</v>
      </c>
      <c r="AJ22" s="29">
        <f t="shared" si="17"/>
        <v>0</v>
      </c>
      <c r="AK22" s="29">
        <f t="shared" si="18"/>
        <v>0</v>
      </c>
      <c r="AL22" s="29">
        <f t="shared" si="19"/>
        <v>0.20833333333333334</v>
      </c>
      <c r="AM22" s="29">
        <f t="shared" si="20"/>
        <v>0.10937500000000001</v>
      </c>
      <c r="AN22" s="29">
        <f t="shared" si="21"/>
        <v>0</v>
      </c>
      <c r="AO22" s="29">
        <f t="shared" si="22"/>
        <v>0</v>
      </c>
      <c r="AP22" s="29">
        <f t="shared" si="23"/>
        <v>2.7083333333333335</v>
      </c>
      <c r="AQ22" s="29">
        <f t="shared" si="24"/>
        <v>0.77083333333333348</v>
      </c>
      <c r="AR22" s="29">
        <f t="shared" si="25"/>
        <v>0.83333333333333337</v>
      </c>
      <c r="AS22" s="29">
        <f t="shared" si="26"/>
        <v>0.26992753623188409</v>
      </c>
      <c r="AT22" s="29">
        <f t="shared" si="27"/>
        <v>21.458333333333336</v>
      </c>
      <c r="AU22" s="29">
        <f t="shared" si="28"/>
        <v>0.13953573520796722</v>
      </c>
      <c r="AV22" s="29">
        <f t="shared" si="29"/>
        <v>28.958333333333336</v>
      </c>
      <c r="AW22" s="29">
        <f t="shared" si="30"/>
        <v>0.28958333333333336</v>
      </c>
      <c r="AZ22" s="6"/>
      <c r="BA22" s="6"/>
      <c r="BB22" s="6"/>
      <c r="BC22" s="6"/>
      <c r="BD22" s="19"/>
      <c r="BE22" s="6"/>
      <c r="BF22" s="6"/>
    </row>
    <row r="23" spans="1:58" ht="64.5" customHeight="1" thickBot="1" x14ac:dyDescent="0.25">
      <c r="A23" s="16" t="s">
        <v>74</v>
      </c>
      <c r="B23" s="17"/>
      <c r="C23" s="17"/>
      <c r="D23" s="17"/>
      <c r="E23" s="17" t="s">
        <v>161</v>
      </c>
      <c r="F23" s="18">
        <f t="shared" si="2"/>
        <v>8</v>
      </c>
      <c r="G23" s="29">
        <f t="shared" si="3"/>
        <v>0.21857982156176772</v>
      </c>
      <c r="H23" s="29">
        <f t="shared" si="4"/>
        <v>0.4855447452796971</v>
      </c>
      <c r="I23" s="134">
        <v>22</v>
      </c>
      <c r="J23" s="93">
        <v>9.1999999999999993</v>
      </c>
      <c r="K23" s="135">
        <v>1</v>
      </c>
      <c r="L23" s="93">
        <v>8.1999999999999993</v>
      </c>
      <c r="M23" s="93">
        <v>0.8</v>
      </c>
      <c r="N23" s="135">
        <v>0</v>
      </c>
      <c r="O23" s="135">
        <v>6</v>
      </c>
      <c r="P23" s="135">
        <v>31</v>
      </c>
      <c r="Q23" s="135">
        <v>5400000</v>
      </c>
      <c r="R23" s="135">
        <v>2</v>
      </c>
      <c r="S23" s="135">
        <v>2</v>
      </c>
      <c r="T23" s="135">
        <v>18</v>
      </c>
      <c r="U23" s="135">
        <v>1</v>
      </c>
      <c r="V23" s="135">
        <v>57</v>
      </c>
      <c r="W23" s="136">
        <v>61</v>
      </c>
      <c r="X23" s="32">
        <f t="shared" si="5"/>
        <v>0.10869565217391305</v>
      </c>
      <c r="Y23" s="29">
        <f t="shared" si="6"/>
        <v>0.1811594202898551</v>
      </c>
      <c r="Z23" s="29">
        <f t="shared" si="7"/>
        <v>0.89130434782608692</v>
      </c>
      <c r="AA23" s="29">
        <f t="shared" si="8"/>
        <v>0.36097826086956514</v>
      </c>
      <c r="AB23" s="29">
        <f t="shared" si="9"/>
        <v>8.6956521739130446E-2</v>
      </c>
      <c r="AC23" s="29">
        <f t="shared" si="10"/>
        <v>0.15942028985507251</v>
      </c>
      <c r="AD23" s="29">
        <f t="shared" si="11"/>
        <v>0</v>
      </c>
      <c r="AE23" s="29">
        <f t="shared" si="12"/>
        <v>0</v>
      </c>
      <c r="AF23" s="29">
        <f t="shared" si="13"/>
        <v>0.65217391304347827</v>
      </c>
      <c r="AG23" s="29">
        <f t="shared" si="14"/>
        <v>0.19021739130434784</v>
      </c>
      <c r="AH23" s="29">
        <f t="shared" si="15"/>
        <v>3.3695652173913047</v>
      </c>
      <c r="AI23" s="29">
        <f t="shared" si="16"/>
        <v>0.20365504061156237</v>
      </c>
      <c r="AJ23" s="29">
        <f t="shared" si="17"/>
        <v>586956.52173913049</v>
      </c>
      <c r="AK23" s="29">
        <f t="shared" si="18"/>
        <v>0.12615891996355458</v>
      </c>
      <c r="AL23" s="29">
        <f t="shared" si="19"/>
        <v>0.21739130434782611</v>
      </c>
      <c r="AM23" s="29">
        <f t="shared" si="20"/>
        <v>0.11413043478260872</v>
      </c>
      <c r="AN23" s="29">
        <f t="shared" si="21"/>
        <v>0.21739130434782611</v>
      </c>
      <c r="AO23" s="29">
        <f t="shared" si="22"/>
        <v>0.15468227424749165</v>
      </c>
      <c r="AP23" s="29">
        <f t="shared" si="23"/>
        <v>1.956521739130435</v>
      </c>
      <c r="AQ23" s="29">
        <f t="shared" si="24"/>
        <v>0.55685618729096997</v>
      </c>
      <c r="AR23" s="29">
        <f t="shared" si="25"/>
        <v>0.10869565217391305</v>
      </c>
      <c r="AS23" s="29">
        <f t="shared" si="26"/>
        <v>3.5207939508506619E-2</v>
      </c>
      <c r="AT23" s="29">
        <f t="shared" si="27"/>
        <v>6.1956521739130439</v>
      </c>
      <c r="AU23" s="29">
        <f t="shared" si="28"/>
        <v>4.0288072132650725E-2</v>
      </c>
      <c r="AV23" s="29">
        <f t="shared" si="29"/>
        <v>6.6304347826086962</v>
      </c>
      <c r="AW23" s="29">
        <f t="shared" si="30"/>
        <v>6.6304347826086962E-2</v>
      </c>
      <c r="AZ23" s="6"/>
      <c r="BA23" s="6"/>
      <c r="BB23" s="6"/>
      <c r="BC23" s="6"/>
      <c r="BD23" s="19"/>
      <c r="BE23" s="6"/>
      <c r="BF23" s="6"/>
    </row>
    <row r="24" spans="1:58" ht="64.5" customHeight="1" thickBot="1" x14ac:dyDescent="0.25">
      <c r="A24" s="16" t="s">
        <v>85</v>
      </c>
      <c r="B24" s="17"/>
      <c r="C24" s="17"/>
      <c r="D24" s="17"/>
      <c r="E24" s="17" t="s">
        <v>144</v>
      </c>
      <c r="F24" s="18">
        <f t="shared" si="2"/>
        <v>9</v>
      </c>
      <c r="G24" s="29">
        <f t="shared" si="3"/>
        <v>0.21400839178239187</v>
      </c>
      <c r="H24" s="29">
        <f t="shared" si="4"/>
        <v>0.47538994831842396</v>
      </c>
      <c r="I24" s="101">
        <v>18</v>
      </c>
      <c r="J24" s="101">
        <v>7.45</v>
      </c>
      <c r="K24" s="101">
        <v>0.8</v>
      </c>
      <c r="L24" s="101">
        <v>6.15</v>
      </c>
      <c r="M24" s="101">
        <v>0</v>
      </c>
      <c r="N24" s="101">
        <v>0</v>
      </c>
      <c r="O24" s="101">
        <v>0</v>
      </c>
      <c r="P24" s="101">
        <v>18</v>
      </c>
      <c r="Q24" s="101">
        <v>0</v>
      </c>
      <c r="R24" s="101">
        <v>0</v>
      </c>
      <c r="S24" s="101">
        <v>2</v>
      </c>
      <c r="T24" s="101">
        <v>16</v>
      </c>
      <c r="U24" s="101">
        <v>23</v>
      </c>
      <c r="V24" s="101">
        <v>7</v>
      </c>
      <c r="W24" s="102">
        <v>303</v>
      </c>
      <c r="X24" s="32">
        <f t="shared" si="5"/>
        <v>0.10738255033557047</v>
      </c>
      <c r="Y24" s="29">
        <f t="shared" si="6"/>
        <v>0.17897091722595079</v>
      </c>
      <c r="Z24" s="29">
        <f t="shared" si="7"/>
        <v>0.82550335570469802</v>
      </c>
      <c r="AA24" s="29">
        <f t="shared" si="8"/>
        <v>0.33432885906040266</v>
      </c>
      <c r="AB24" s="29">
        <f t="shared" si="9"/>
        <v>0</v>
      </c>
      <c r="AC24" s="29">
        <f t="shared" si="10"/>
        <v>0</v>
      </c>
      <c r="AD24" s="29">
        <f t="shared" si="11"/>
        <v>0</v>
      </c>
      <c r="AE24" s="29">
        <f t="shared" si="12"/>
        <v>0</v>
      </c>
      <c r="AF24" s="29">
        <f t="shared" si="13"/>
        <v>0</v>
      </c>
      <c r="AG24" s="29">
        <f t="shared" si="14"/>
        <v>0</v>
      </c>
      <c r="AH24" s="29">
        <f t="shared" si="15"/>
        <v>2.4161073825503356</v>
      </c>
      <c r="AI24" s="29">
        <f t="shared" si="16"/>
        <v>0.14602846817611917</v>
      </c>
      <c r="AJ24" s="29">
        <f t="shared" si="17"/>
        <v>0</v>
      </c>
      <c r="AK24" s="29">
        <f t="shared" si="18"/>
        <v>0</v>
      </c>
      <c r="AL24" s="29">
        <f t="shared" si="19"/>
        <v>0</v>
      </c>
      <c r="AM24" s="29">
        <f t="shared" si="20"/>
        <v>0</v>
      </c>
      <c r="AN24" s="29">
        <f t="shared" si="21"/>
        <v>0.26845637583892618</v>
      </c>
      <c r="AO24" s="29">
        <f t="shared" si="22"/>
        <v>0.19101703665462053</v>
      </c>
      <c r="AP24" s="29">
        <f t="shared" si="23"/>
        <v>2.1476510067114094</v>
      </c>
      <c r="AQ24" s="29">
        <f t="shared" si="24"/>
        <v>0.61125451729478586</v>
      </c>
      <c r="AR24" s="29">
        <f t="shared" si="25"/>
        <v>3.087248322147651</v>
      </c>
      <c r="AS24" s="29">
        <f t="shared" si="26"/>
        <v>1</v>
      </c>
      <c r="AT24" s="29">
        <f t="shared" si="27"/>
        <v>0.93959731543624159</v>
      </c>
      <c r="AU24" s="29">
        <f t="shared" si="28"/>
        <v>6.1098595204114132E-3</v>
      </c>
      <c r="AV24" s="29">
        <f t="shared" si="29"/>
        <v>40.671140939597315</v>
      </c>
      <c r="AW24" s="29">
        <f t="shared" si="30"/>
        <v>0.40671140939597317</v>
      </c>
      <c r="AZ24" s="6"/>
      <c r="BA24" s="6"/>
      <c r="BB24" s="6"/>
      <c r="BC24" s="6"/>
      <c r="BD24" s="19"/>
      <c r="BE24" s="6"/>
      <c r="BF24" s="6"/>
    </row>
    <row r="25" spans="1:58" ht="77.25" customHeight="1" thickBot="1" x14ac:dyDescent="0.25">
      <c r="A25" s="16" t="s">
        <v>74</v>
      </c>
      <c r="B25" s="17"/>
      <c r="C25" s="17"/>
      <c r="D25" s="17"/>
      <c r="E25" s="17" t="s">
        <v>4</v>
      </c>
      <c r="F25" s="18">
        <f t="shared" si="2"/>
        <v>10</v>
      </c>
      <c r="G25" s="29">
        <f t="shared" si="3"/>
        <v>0.20265701621465967</v>
      </c>
      <c r="H25" s="29">
        <f t="shared" si="4"/>
        <v>0.45017444251725741</v>
      </c>
      <c r="I25" s="115">
        <v>12</v>
      </c>
      <c r="J25" s="218">
        <v>5.4</v>
      </c>
      <c r="K25" s="116">
        <v>0</v>
      </c>
      <c r="L25" s="218">
        <v>4.9000000000000004</v>
      </c>
      <c r="M25" s="218">
        <v>0.65</v>
      </c>
      <c r="N25" s="116">
        <v>0</v>
      </c>
      <c r="O25" s="116">
        <v>2</v>
      </c>
      <c r="P25" s="116">
        <v>0</v>
      </c>
      <c r="Q25" s="116">
        <v>700000</v>
      </c>
      <c r="R25" s="116">
        <v>1</v>
      </c>
      <c r="S25" s="116">
        <v>2</v>
      </c>
      <c r="T25" s="116">
        <v>11</v>
      </c>
      <c r="U25" s="116">
        <v>1</v>
      </c>
      <c r="V25" s="116">
        <v>289</v>
      </c>
      <c r="W25" s="116">
        <v>129</v>
      </c>
      <c r="X25" s="32">
        <f t="shared" si="5"/>
        <v>0</v>
      </c>
      <c r="Y25" s="29">
        <f t="shared" si="6"/>
        <v>0</v>
      </c>
      <c r="Z25" s="29">
        <f t="shared" si="7"/>
        <v>0.90740740740740744</v>
      </c>
      <c r="AA25" s="29">
        <f t="shared" si="8"/>
        <v>0.36749999999999999</v>
      </c>
      <c r="AB25" s="29">
        <f t="shared" si="9"/>
        <v>0.12037037037037036</v>
      </c>
      <c r="AC25" s="29">
        <f t="shared" si="10"/>
        <v>0.22067901234567902</v>
      </c>
      <c r="AD25" s="29">
        <f t="shared" si="11"/>
        <v>0</v>
      </c>
      <c r="AE25" s="29">
        <f t="shared" si="12"/>
        <v>0</v>
      </c>
      <c r="AF25" s="29">
        <f t="shared" si="13"/>
        <v>0.37037037037037035</v>
      </c>
      <c r="AG25" s="29">
        <f t="shared" si="14"/>
        <v>0.10802469135802469</v>
      </c>
      <c r="AH25" s="29">
        <f t="shared" si="15"/>
        <v>0</v>
      </c>
      <c r="AI25" s="29">
        <f t="shared" si="16"/>
        <v>0</v>
      </c>
      <c r="AJ25" s="29">
        <f t="shared" si="17"/>
        <v>129629.62962962962</v>
      </c>
      <c r="AK25" s="29">
        <f t="shared" si="18"/>
        <v>2.7862258044077208E-2</v>
      </c>
      <c r="AL25" s="29">
        <f t="shared" si="19"/>
        <v>0.18518518518518517</v>
      </c>
      <c r="AM25" s="29">
        <f t="shared" si="20"/>
        <v>9.7222222222222224E-2</v>
      </c>
      <c r="AN25" s="29">
        <f t="shared" si="21"/>
        <v>0.37037037037037035</v>
      </c>
      <c r="AO25" s="29">
        <f t="shared" si="22"/>
        <v>0.2635327635327635</v>
      </c>
      <c r="AP25" s="29">
        <f t="shared" si="23"/>
        <v>2.0370370370370368</v>
      </c>
      <c r="AQ25" s="29">
        <f t="shared" si="24"/>
        <v>0.57977207977207978</v>
      </c>
      <c r="AR25" s="29">
        <f t="shared" si="25"/>
        <v>0.18518518518518517</v>
      </c>
      <c r="AS25" s="29">
        <f t="shared" si="26"/>
        <v>5.9983896940418675E-2</v>
      </c>
      <c r="AT25" s="29">
        <f t="shared" si="27"/>
        <v>53.518518518518512</v>
      </c>
      <c r="AU25" s="29">
        <f t="shared" si="28"/>
        <v>0.34801145609581458</v>
      </c>
      <c r="AV25" s="29">
        <f t="shared" si="29"/>
        <v>23.888888888888886</v>
      </c>
      <c r="AW25" s="29">
        <f t="shared" si="30"/>
        <v>0.23888888888888885</v>
      </c>
      <c r="AZ25" s="6"/>
      <c r="BA25" s="6"/>
      <c r="BB25" s="6"/>
      <c r="BC25" s="6"/>
      <c r="BD25" s="19"/>
      <c r="BE25" s="6"/>
      <c r="BF25" s="6"/>
    </row>
    <row r="26" spans="1:58" ht="128.25" customHeight="1" thickBot="1" x14ac:dyDescent="0.25">
      <c r="A26" s="21" t="s">
        <v>88</v>
      </c>
      <c r="B26" s="22"/>
      <c r="C26" s="22"/>
      <c r="D26" s="22"/>
      <c r="E26" s="43" t="s">
        <v>71</v>
      </c>
      <c r="F26" s="18">
        <f t="shared" si="2"/>
        <v>11</v>
      </c>
      <c r="G26" s="29">
        <f t="shared" si="3"/>
        <v>0.19273731091096014</v>
      </c>
      <c r="H26" s="29">
        <f t="shared" si="4"/>
        <v>0.42813919356096986</v>
      </c>
      <c r="I26" s="119">
        <v>11</v>
      </c>
      <c r="J26" s="88">
        <v>9</v>
      </c>
      <c r="K26" s="88">
        <v>0</v>
      </c>
      <c r="L26" s="88">
        <v>9</v>
      </c>
      <c r="M26" s="88">
        <v>0</v>
      </c>
      <c r="N26" s="88">
        <v>0</v>
      </c>
      <c r="O26" s="119">
        <v>16</v>
      </c>
      <c r="P26" s="119">
        <v>23</v>
      </c>
      <c r="Q26" s="105">
        <v>104099</v>
      </c>
      <c r="R26" s="88">
        <v>0</v>
      </c>
      <c r="S26" s="88">
        <v>8</v>
      </c>
      <c r="T26" s="88">
        <v>1</v>
      </c>
      <c r="U26" s="88">
        <v>18</v>
      </c>
      <c r="V26" s="119">
        <v>3</v>
      </c>
      <c r="W26" s="140">
        <v>169</v>
      </c>
      <c r="X26" s="32">
        <f t="shared" si="5"/>
        <v>0</v>
      </c>
      <c r="Y26" s="29">
        <f t="shared" si="6"/>
        <v>0</v>
      </c>
      <c r="Z26" s="29">
        <f t="shared" si="7"/>
        <v>1</v>
      </c>
      <c r="AA26" s="29">
        <f t="shared" si="8"/>
        <v>0.40499999999999997</v>
      </c>
      <c r="AB26" s="29">
        <f t="shared" si="9"/>
        <v>0</v>
      </c>
      <c r="AC26" s="29">
        <f t="shared" si="10"/>
        <v>0</v>
      </c>
      <c r="AD26" s="29">
        <f t="shared" si="11"/>
        <v>0</v>
      </c>
      <c r="AE26" s="29">
        <f t="shared" si="12"/>
        <v>0</v>
      </c>
      <c r="AF26" s="29">
        <f t="shared" si="13"/>
        <v>1.7777777777777777</v>
      </c>
      <c r="AG26" s="29">
        <f t="shared" si="14"/>
        <v>0.51851851851851849</v>
      </c>
      <c r="AH26" s="29">
        <f t="shared" si="15"/>
        <v>2.5555555555555554</v>
      </c>
      <c r="AI26" s="29">
        <f t="shared" si="16"/>
        <v>0.15445665445665444</v>
      </c>
      <c r="AJ26" s="29">
        <f t="shared" si="17"/>
        <v>11566.555555555555</v>
      </c>
      <c r="AK26" s="29">
        <f t="shared" si="18"/>
        <v>2.4860856001117657E-3</v>
      </c>
      <c r="AL26" s="29">
        <f t="shared" si="19"/>
        <v>0</v>
      </c>
      <c r="AM26" s="29">
        <f t="shared" si="20"/>
        <v>0</v>
      </c>
      <c r="AN26" s="29">
        <f t="shared" si="21"/>
        <v>0.88888888888888884</v>
      </c>
      <c r="AO26" s="29">
        <f t="shared" si="22"/>
        <v>0.63247863247863245</v>
      </c>
      <c r="AP26" s="29">
        <f t="shared" si="23"/>
        <v>0.1111111111111111</v>
      </c>
      <c r="AQ26" s="29">
        <f t="shared" si="24"/>
        <v>3.1623931623931623E-2</v>
      </c>
      <c r="AR26" s="29">
        <f t="shared" si="25"/>
        <v>2</v>
      </c>
      <c r="AS26" s="29">
        <f t="shared" si="26"/>
        <v>0.64782608695652177</v>
      </c>
      <c r="AT26" s="29">
        <f t="shared" si="27"/>
        <v>0.33333333333333331</v>
      </c>
      <c r="AU26" s="29">
        <f t="shared" si="28"/>
        <v>2.1675454012888107E-3</v>
      </c>
      <c r="AV26" s="29">
        <f t="shared" si="29"/>
        <v>18.777777777777779</v>
      </c>
      <c r="AW26" s="29">
        <f t="shared" si="30"/>
        <v>0.18777777777777779</v>
      </c>
      <c r="AZ26" s="6"/>
      <c r="BA26" s="6"/>
      <c r="BB26" s="6"/>
      <c r="BC26" s="6"/>
      <c r="BD26" s="19"/>
      <c r="BE26" s="6"/>
      <c r="BF26" s="6"/>
    </row>
    <row r="27" spans="1:58" ht="90" customHeight="1" thickBot="1" x14ac:dyDescent="0.25">
      <c r="A27" s="16" t="s">
        <v>78</v>
      </c>
      <c r="B27" s="17"/>
      <c r="C27" s="17"/>
      <c r="D27" s="17"/>
      <c r="E27" s="17" t="s">
        <v>165</v>
      </c>
      <c r="F27" s="18">
        <f t="shared" si="2"/>
        <v>12</v>
      </c>
      <c r="G27" s="29">
        <f t="shared" si="3"/>
        <v>0.19117054517206719</v>
      </c>
      <c r="H27" s="29">
        <f t="shared" si="4"/>
        <v>0.42465884086341421</v>
      </c>
      <c r="I27" s="87">
        <v>7</v>
      </c>
      <c r="J27" s="87">
        <v>5</v>
      </c>
      <c r="K27" s="87">
        <v>0</v>
      </c>
      <c r="L27" s="87">
        <v>4</v>
      </c>
      <c r="M27" s="87">
        <v>0</v>
      </c>
      <c r="N27" s="87">
        <v>1</v>
      </c>
      <c r="O27" s="134">
        <v>2</v>
      </c>
      <c r="P27" s="134">
        <v>77</v>
      </c>
      <c r="Q27" s="134">
        <v>1300000</v>
      </c>
      <c r="R27" s="134">
        <v>0</v>
      </c>
      <c r="S27" s="134">
        <v>4</v>
      </c>
      <c r="T27" s="134">
        <v>1</v>
      </c>
      <c r="U27" s="134">
        <v>14</v>
      </c>
      <c r="V27" s="134">
        <v>3</v>
      </c>
      <c r="W27" s="104">
        <v>74</v>
      </c>
      <c r="X27" s="32">
        <f t="shared" si="5"/>
        <v>0</v>
      </c>
      <c r="Y27" s="29">
        <f t="shared" si="6"/>
        <v>0</v>
      </c>
      <c r="Z27" s="29">
        <f t="shared" si="7"/>
        <v>0.8</v>
      </c>
      <c r="AA27" s="29">
        <f t="shared" si="8"/>
        <v>0.32399999999999995</v>
      </c>
      <c r="AB27" s="29">
        <f t="shared" si="9"/>
        <v>0</v>
      </c>
      <c r="AC27" s="29">
        <f t="shared" si="10"/>
        <v>0</v>
      </c>
      <c r="AD27" s="29">
        <f t="shared" si="11"/>
        <v>0.2</v>
      </c>
      <c r="AE27" s="29">
        <f t="shared" si="12"/>
        <v>0.40500000000000003</v>
      </c>
      <c r="AF27" s="29">
        <f t="shared" si="13"/>
        <v>0.4</v>
      </c>
      <c r="AG27" s="29">
        <f t="shared" si="14"/>
        <v>0.11666666666666668</v>
      </c>
      <c r="AH27" s="29">
        <f t="shared" si="15"/>
        <v>15.4</v>
      </c>
      <c r="AI27" s="29">
        <f t="shared" si="16"/>
        <v>0.93076923076923068</v>
      </c>
      <c r="AJ27" s="29">
        <f t="shared" si="17"/>
        <v>260000</v>
      </c>
      <c r="AK27" s="29">
        <f t="shared" si="18"/>
        <v>5.5883728991263433E-2</v>
      </c>
      <c r="AL27" s="29">
        <f t="shared" si="19"/>
        <v>0</v>
      </c>
      <c r="AM27" s="29">
        <f t="shared" si="20"/>
        <v>0</v>
      </c>
      <c r="AN27" s="29">
        <f t="shared" si="21"/>
        <v>0.8</v>
      </c>
      <c r="AO27" s="29">
        <f t="shared" si="22"/>
        <v>0.56923076923076921</v>
      </c>
      <c r="AP27" s="29">
        <f t="shared" si="23"/>
        <v>0.2</v>
      </c>
      <c r="AQ27" s="29">
        <f t="shared" si="24"/>
        <v>5.692307692307693E-2</v>
      </c>
      <c r="AR27" s="29">
        <f t="shared" si="25"/>
        <v>2.8</v>
      </c>
      <c r="AS27" s="29">
        <f t="shared" si="26"/>
        <v>0.90695652173913033</v>
      </c>
      <c r="AT27" s="29">
        <f t="shared" si="27"/>
        <v>0.6</v>
      </c>
      <c r="AU27" s="29">
        <f t="shared" si="28"/>
        <v>3.9015817223198596E-3</v>
      </c>
      <c r="AV27" s="29">
        <f t="shared" si="29"/>
        <v>14.8</v>
      </c>
      <c r="AW27" s="29">
        <f t="shared" si="30"/>
        <v>0.14800000000000002</v>
      </c>
      <c r="AZ27" s="6"/>
      <c r="BA27" s="6"/>
      <c r="BB27" s="6"/>
      <c r="BC27" s="6"/>
      <c r="BD27" s="19"/>
      <c r="BE27" s="6"/>
      <c r="BF27" s="6"/>
    </row>
    <row r="28" spans="1:58" ht="115.5" customHeight="1" thickBot="1" x14ac:dyDescent="0.25">
      <c r="A28" s="16" t="s">
        <v>86</v>
      </c>
      <c r="B28" s="17"/>
      <c r="C28" s="17"/>
      <c r="D28" s="17"/>
      <c r="E28" s="17" t="s">
        <v>53</v>
      </c>
      <c r="F28" s="18">
        <f t="shared" si="2"/>
        <v>13</v>
      </c>
      <c r="G28" s="29">
        <f t="shared" si="3"/>
        <v>0.19031482909464709</v>
      </c>
      <c r="H28" s="29">
        <f t="shared" si="4"/>
        <v>0.42275798632947786</v>
      </c>
      <c r="I28" s="112">
        <v>19</v>
      </c>
      <c r="J28" s="101">
        <v>11.05</v>
      </c>
      <c r="K28" s="101">
        <v>2</v>
      </c>
      <c r="L28" s="101">
        <v>17</v>
      </c>
      <c r="M28" s="101">
        <v>2</v>
      </c>
      <c r="N28" s="101">
        <v>1</v>
      </c>
      <c r="O28" s="101">
        <v>13</v>
      </c>
      <c r="P28" s="101">
        <v>21</v>
      </c>
      <c r="Q28" s="112">
        <v>2000044</v>
      </c>
      <c r="R28" s="101">
        <v>0</v>
      </c>
      <c r="S28" s="101">
        <v>0</v>
      </c>
      <c r="T28" s="101">
        <v>7</v>
      </c>
      <c r="U28" s="101">
        <v>13</v>
      </c>
      <c r="V28" s="101">
        <v>0</v>
      </c>
      <c r="W28" s="102">
        <v>2</v>
      </c>
      <c r="X28" s="32">
        <f t="shared" si="5"/>
        <v>0.18099547511312217</v>
      </c>
      <c r="Y28" s="29">
        <f t="shared" si="6"/>
        <v>0.30165912518853694</v>
      </c>
      <c r="Z28" s="29">
        <f t="shared" si="7"/>
        <v>1.5384615384615383</v>
      </c>
      <c r="AA28" s="29">
        <f t="shared" si="8"/>
        <v>0.62307692307692297</v>
      </c>
      <c r="AB28" s="29">
        <f t="shared" si="9"/>
        <v>0.18099547511312217</v>
      </c>
      <c r="AC28" s="29">
        <f t="shared" si="10"/>
        <v>0.33182503770739069</v>
      </c>
      <c r="AD28" s="29">
        <f t="shared" si="11"/>
        <v>9.0497737556561084E-2</v>
      </c>
      <c r="AE28" s="29">
        <f t="shared" si="12"/>
        <v>0.18325791855203619</v>
      </c>
      <c r="AF28" s="29">
        <f t="shared" si="13"/>
        <v>1.1764705882352939</v>
      </c>
      <c r="AG28" s="29">
        <f t="shared" si="14"/>
        <v>0.34313725490196073</v>
      </c>
      <c r="AH28" s="29">
        <f t="shared" si="15"/>
        <v>1.9004524886877827</v>
      </c>
      <c r="AI28" s="29">
        <f t="shared" si="16"/>
        <v>0.11486251305255829</v>
      </c>
      <c r="AJ28" s="29">
        <f t="shared" si="17"/>
        <v>180999.45701357466</v>
      </c>
      <c r="AK28" s="29">
        <f t="shared" si="18"/>
        <v>3.8903556166586313E-2</v>
      </c>
      <c r="AL28" s="29">
        <f t="shared" si="19"/>
        <v>0</v>
      </c>
      <c r="AM28" s="29">
        <f t="shared" si="20"/>
        <v>0</v>
      </c>
      <c r="AN28" s="29">
        <f t="shared" si="21"/>
        <v>0</v>
      </c>
      <c r="AO28" s="29">
        <f t="shared" si="22"/>
        <v>0</v>
      </c>
      <c r="AP28" s="29">
        <f t="shared" si="23"/>
        <v>0.63348416289592757</v>
      </c>
      <c r="AQ28" s="29">
        <f t="shared" si="24"/>
        <v>0.18029933867037939</v>
      </c>
      <c r="AR28" s="29">
        <f t="shared" si="25"/>
        <v>1.1764705882352939</v>
      </c>
      <c r="AS28" s="29">
        <f t="shared" si="26"/>
        <v>0.38107416879795392</v>
      </c>
      <c r="AT28" s="29">
        <f t="shared" si="27"/>
        <v>0</v>
      </c>
      <c r="AU28" s="29">
        <f t="shared" si="28"/>
        <v>0</v>
      </c>
      <c r="AV28" s="29">
        <f t="shared" si="29"/>
        <v>0.18099547511312217</v>
      </c>
      <c r="AW28" s="29">
        <f t="shared" si="30"/>
        <v>1.8099547511312216E-3</v>
      </c>
      <c r="AX28" s="6"/>
      <c r="AZ28" s="6"/>
      <c r="BA28" s="6"/>
      <c r="BB28" s="6"/>
      <c r="BC28" s="6"/>
      <c r="BD28" s="19"/>
      <c r="BE28" s="6"/>
      <c r="BF28" s="6"/>
    </row>
    <row r="29" spans="1:58" ht="90" customHeight="1" thickBot="1" x14ac:dyDescent="0.25">
      <c r="A29" s="16" t="s">
        <v>78</v>
      </c>
      <c r="B29" s="17"/>
      <c r="C29" s="17"/>
      <c r="D29" s="17"/>
      <c r="E29" s="17" t="s">
        <v>30</v>
      </c>
      <c r="F29" s="18">
        <f t="shared" si="2"/>
        <v>14</v>
      </c>
      <c r="G29" s="29">
        <f t="shared" si="3"/>
        <v>0.18605814740735982</v>
      </c>
      <c r="H29" s="29">
        <f t="shared" si="4"/>
        <v>0.41330235858294961</v>
      </c>
      <c r="I29" s="172">
        <v>8</v>
      </c>
      <c r="J29" s="185">
        <v>5.6</v>
      </c>
      <c r="K29" s="185">
        <v>0</v>
      </c>
      <c r="L29" s="185">
        <v>5.6</v>
      </c>
      <c r="M29" s="185">
        <v>1</v>
      </c>
      <c r="N29" s="185">
        <v>0</v>
      </c>
      <c r="O29" s="172">
        <v>8</v>
      </c>
      <c r="P29" s="172">
        <v>5</v>
      </c>
      <c r="Q29" s="185">
        <v>0</v>
      </c>
      <c r="R29" s="185">
        <v>0</v>
      </c>
      <c r="S29" s="172">
        <v>6</v>
      </c>
      <c r="T29" s="172">
        <v>1</v>
      </c>
      <c r="U29" s="172">
        <v>8</v>
      </c>
      <c r="V29" s="172">
        <v>1</v>
      </c>
      <c r="W29" s="209">
        <v>118</v>
      </c>
      <c r="X29" s="32">
        <f t="shared" si="5"/>
        <v>0</v>
      </c>
      <c r="Y29" s="29">
        <f t="shared" si="6"/>
        <v>0</v>
      </c>
      <c r="Z29" s="29">
        <f t="shared" si="7"/>
        <v>1</v>
      </c>
      <c r="AA29" s="29">
        <f t="shared" si="8"/>
        <v>0.40499999999999997</v>
      </c>
      <c r="AB29" s="29">
        <f t="shared" si="9"/>
        <v>0.17857142857142858</v>
      </c>
      <c r="AC29" s="29">
        <f t="shared" si="10"/>
        <v>0.32738095238095244</v>
      </c>
      <c r="AD29" s="29">
        <f t="shared" si="11"/>
        <v>0</v>
      </c>
      <c r="AE29" s="29">
        <f t="shared" si="12"/>
        <v>0</v>
      </c>
      <c r="AF29" s="29">
        <f t="shared" si="13"/>
        <v>1.4285714285714286</v>
      </c>
      <c r="AG29" s="29">
        <f t="shared" si="14"/>
        <v>0.41666666666666669</v>
      </c>
      <c r="AH29" s="29">
        <f t="shared" si="15"/>
        <v>0.8928571428571429</v>
      </c>
      <c r="AI29" s="29">
        <f t="shared" si="16"/>
        <v>5.3963893249607535E-2</v>
      </c>
      <c r="AJ29" s="29">
        <f t="shared" si="17"/>
        <v>0</v>
      </c>
      <c r="AK29" s="29">
        <f t="shared" si="18"/>
        <v>0</v>
      </c>
      <c r="AL29" s="29">
        <f t="shared" si="19"/>
        <v>0</v>
      </c>
      <c r="AM29" s="29">
        <f t="shared" si="20"/>
        <v>0</v>
      </c>
      <c r="AN29" s="29">
        <f t="shared" si="21"/>
        <v>1.0714285714285714</v>
      </c>
      <c r="AO29" s="29">
        <f t="shared" si="22"/>
        <v>0.76236263736263732</v>
      </c>
      <c r="AP29" s="29">
        <f t="shared" si="23"/>
        <v>0.17857142857142858</v>
      </c>
      <c r="AQ29" s="29">
        <f t="shared" si="24"/>
        <v>5.0824175824175831E-2</v>
      </c>
      <c r="AR29" s="29">
        <f t="shared" si="25"/>
        <v>1.4285714285714286</v>
      </c>
      <c r="AS29" s="29">
        <f t="shared" si="26"/>
        <v>0.46273291925465837</v>
      </c>
      <c r="AT29" s="29">
        <f t="shared" si="27"/>
        <v>0.17857142857142858</v>
      </c>
      <c r="AU29" s="29">
        <f t="shared" si="28"/>
        <v>1.1611850364047201E-3</v>
      </c>
      <c r="AV29" s="29">
        <f t="shared" si="29"/>
        <v>21.071428571428573</v>
      </c>
      <c r="AW29" s="29">
        <f t="shared" si="30"/>
        <v>0.21071428571428574</v>
      </c>
      <c r="AZ29" s="6"/>
      <c r="BA29" s="6"/>
      <c r="BB29" s="6"/>
      <c r="BC29" s="6"/>
      <c r="BD29" s="19"/>
      <c r="BE29" s="6"/>
      <c r="BF29" s="6"/>
    </row>
    <row r="30" spans="1:58" ht="128.25" customHeight="1" thickBot="1" x14ac:dyDescent="0.25">
      <c r="A30" s="16" t="s">
        <v>76</v>
      </c>
      <c r="B30" s="17"/>
      <c r="C30" s="17"/>
      <c r="D30" s="17"/>
      <c r="E30" s="17" t="s">
        <v>15</v>
      </c>
      <c r="F30" s="18">
        <f t="shared" si="2"/>
        <v>15</v>
      </c>
      <c r="G30" s="29">
        <f t="shared" si="3"/>
        <v>0.18389389140385071</v>
      </c>
      <c r="H30" s="29">
        <f t="shared" si="4"/>
        <v>0.40849476416533348</v>
      </c>
      <c r="I30" s="74">
        <v>38</v>
      </c>
      <c r="J30" s="75">
        <v>22.15</v>
      </c>
      <c r="K30" s="75">
        <v>3.5</v>
      </c>
      <c r="L30" s="75">
        <v>12.7</v>
      </c>
      <c r="M30" s="75">
        <v>2</v>
      </c>
      <c r="N30" s="75">
        <v>0</v>
      </c>
      <c r="O30" s="75">
        <v>11</v>
      </c>
      <c r="P30" s="75">
        <v>39</v>
      </c>
      <c r="Q30" s="75">
        <v>32246311</v>
      </c>
      <c r="R30" s="75">
        <v>0</v>
      </c>
      <c r="S30" s="75">
        <v>1</v>
      </c>
      <c r="T30" s="75">
        <v>17</v>
      </c>
      <c r="U30" s="75">
        <v>24</v>
      </c>
      <c r="V30" s="75">
        <v>176</v>
      </c>
      <c r="W30" s="117">
        <v>307</v>
      </c>
      <c r="X30" s="32">
        <f t="shared" si="5"/>
        <v>0.1580135440180587</v>
      </c>
      <c r="Y30" s="29">
        <f t="shared" si="6"/>
        <v>0.26335590669676451</v>
      </c>
      <c r="Z30" s="29">
        <f t="shared" si="7"/>
        <v>0.57336343115124155</v>
      </c>
      <c r="AA30" s="29">
        <f t="shared" si="8"/>
        <v>0.23221218961625281</v>
      </c>
      <c r="AB30" s="29">
        <f t="shared" si="9"/>
        <v>9.0293453724604969E-2</v>
      </c>
      <c r="AC30" s="29">
        <f t="shared" si="10"/>
        <v>0.16553799849510911</v>
      </c>
      <c r="AD30" s="29">
        <f t="shared" si="11"/>
        <v>0</v>
      </c>
      <c r="AE30" s="29">
        <f t="shared" si="12"/>
        <v>0</v>
      </c>
      <c r="AF30" s="29">
        <f t="shared" si="13"/>
        <v>0.49661399548532736</v>
      </c>
      <c r="AG30" s="29">
        <f t="shared" si="14"/>
        <v>0.14484574868322048</v>
      </c>
      <c r="AH30" s="29">
        <f t="shared" si="15"/>
        <v>1.7607223476297968</v>
      </c>
      <c r="AI30" s="29">
        <f t="shared" si="16"/>
        <v>0.10641728474685584</v>
      </c>
      <c r="AJ30" s="29">
        <f t="shared" si="17"/>
        <v>1455815.3950338601</v>
      </c>
      <c r="AK30" s="29">
        <f t="shared" si="18"/>
        <v>0.31290920383608212</v>
      </c>
      <c r="AL30" s="29">
        <f t="shared" si="19"/>
        <v>0</v>
      </c>
      <c r="AM30" s="29">
        <f t="shared" si="20"/>
        <v>0</v>
      </c>
      <c r="AN30" s="29">
        <f t="shared" si="21"/>
        <v>4.5146726862302484E-2</v>
      </c>
      <c r="AO30" s="29">
        <f t="shared" si="22"/>
        <v>3.2123632575099842E-2</v>
      </c>
      <c r="AP30" s="29">
        <f t="shared" si="23"/>
        <v>0.76749435665914223</v>
      </c>
      <c r="AQ30" s="29">
        <f t="shared" si="24"/>
        <v>0.21844070151067896</v>
      </c>
      <c r="AR30" s="29">
        <f t="shared" si="25"/>
        <v>1.0835214446952597</v>
      </c>
      <c r="AS30" s="29">
        <f t="shared" si="26"/>
        <v>0.35096672882520369</v>
      </c>
      <c r="AT30" s="29">
        <f t="shared" si="27"/>
        <v>7.9458239277652378</v>
      </c>
      <c r="AU30" s="29">
        <f t="shared" si="28"/>
        <v>5.1668802342234414E-2</v>
      </c>
      <c r="AV30" s="29">
        <f t="shared" si="29"/>
        <v>13.860045146726863</v>
      </c>
      <c r="AW30" s="29">
        <f t="shared" si="30"/>
        <v>0.13860045146726863</v>
      </c>
      <c r="AZ30" s="6"/>
      <c r="BA30" s="6"/>
      <c r="BB30" s="6"/>
      <c r="BC30" s="6"/>
      <c r="BD30" s="19"/>
      <c r="BE30" s="6"/>
      <c r="BF30" s="6"/>
    </row>
    <row r="31" spans="1:58" ht="102.75" customHeight="1" thickBot="1" x14ac:dyDescent="0.25">
      <c r="A31" s="21" t="s">
        <v>88</v>
      </c>
      <c r="B31" s="22"/>
      <c r="C31" s="22"/>
      <c r="D31" s="22"/>
      <c r="E31" s="22" t="s">
        <v>68</v>
      </c>
      <c r="F31" s="18">
        <f t="shared" si="2"/>
        <v>16</v>
      </c>
      <c r="G31" s="29">
        <f t="shared" si="3"/>
        <v>0.17245881742926764</v>
      </c>
      <c r="H31" s="29">
        <f t="shared" si="4"/>
        <v>0.38309333396664313</v>
      </c>
      <c r="I31" s="134">
        <v>13</v>
      </c>
      <c r="J31" s="135">
        <v>7</v>
      </c>
      <c r="K31" s="135">
        <v>0</v>
      </c>
      <c r="L31" s="135">
        <v>5</v>
      </c>
      <c r="M31" s="135">
        <v>2</v>
      </c>
      <c r="N31" s="135">
        <v>0</v>
      </c>
      <c r="O31" s="135">
        <v>1</v>
      </c>
      <c r="P31" s="135">
        <v>9</v>
      </c>
      <c r="Q31" s="135">
        <v>12488400</v>
      </c>
      <c r="R31" s="135">
        <v>0</v>
      </c>
      <c r="S31" s="135">
        <v>2</v>
      </c>
      <c r="T31" s="135">
        <v>4</v>
      </c>
      <c r="U31" s="135">
        <v>3</v>
      </c>
      <c r="V31" s="135">
        <v>117</v>
      </c>
      <c r="W31" s="136">
        <v>71</v>
      </c>
      <c r="X31" s="32">
        <f t="shared" si="5"/>
        <v>0</v>
      </c>
      <c r="Y31" s="29">
        <f t="shared" si="6"/>
        <v>0</v>
      </c>
      <c r="Z31" s="29">
        <f t="shared" si="7"/>
        <v>0.7142857142857143</v>
      </c>
      <c r="AA31" s="29">
        <f t="shared" si="8"/>
        <v>0.28928571428571426</v>
      </c>
      <c r="AB31" s="29">
        <f t="shared" si="9"/>
        <v>0.2857142857142857</v>
      </c>
      <c r="AC31" s="29">
        <f t="shared" si="10"/>
        <v>0.52380952380952384</v>
      </c>
      <c r="AD31" s="29">
        <f t="shared" si="11"/>
        <v>0</v>
      </c>
      <c r="AE31" s="29">
        <f t="shared" si="12"/>
        <v>0</v>
      </c>
      <c r="AF31" s="29">
        <f t="shared" si="13"/>
        <v>0.14285714285714285</v>
      </c>
      <c r="AG31" s="29">
        <f t="shared" si="14"/>
        <v>4.1666666666666664E-2</v>
      </c>
      <c r="AH31" s="29">
        <f t="shared" si="15"/>
        <v>1.2857142857142858</v>
      </c>
      <c r="AI31" s="29">
        <f t="shared" si="16"/>
        <v>7.7708006279434846E-2</v>
      </c>
      <c r="AJ31" s="29">
        <f t="shared" si="17"/>
        <v>1784057.142857143</v>
      </c>
      <c r="AK31" s="29">
        <f t="shared" si="18"/>
        <v>0.38346063798598584</v>
      </c>
      <c r="AL31" s="29">
        <f t="shared" si="19"/>
        <v>0</v>
      </c>
      <c r="AM31" s="29">
        <f t="shared" si="20"/>
        <v>0</v>
      </c>
      <c r="AN31" s="29">
        <f t="shared" si="21"/>
        <v>0.2857142857142857</v>
      </c>
      <c r="AO31" s="29">
        <f t="shared" si="22"/>
        <v>0.20329670329670327</v>
      </c>
      <c r="AP31" s="29">
        <f t="shared" si="23"/>
        <v>0.5714285714285714</v>
      </c>
      <c r="AQ31" s="29">
        <f t="shared" si="24"/>
        <v>0.16263736263736264</v>
      </c>
      <c r="AR31" s="29">
        <f t="shared" si="25"/>
        <v>0.42857142857142855</v>
      </c>
      <c r="AS31" s="29">
        <f t="shared" si="26"/>
        <v>0.13881987577639751</v>
      </c>
      <c r="AT31" s="29">
        <f t="shared" si="27"/>
        <v>16.714285714285715</v>
      </c>
      <c r="AU31" s="29">
        <f t="shared" si="28"/>
        <v>0.10868691940748181</v>
      </c>
      <c r="AV31" s="29">
        <f t="shared" si="29"/>
        <v>10.142857142857142</v>
      </c>
      <c r="AW31" s="29">
        <f t="shared" si="30"/>
        <v>0.10142857142857142</v>
      </c>
      <c r="AZ31" s="6"/>
      <c r="BA31" s="6"/>
      <c r="BB31" s="6"/>
      <c r="BC31" s="6"/>
      <c r="BD31" s="19"/>
      <c r="BE31" s="6"/>
      <c r="BF31" s="6"/>
    </row>
    <row r="32" spans="1:58" ht="90" customHeight="1" thickBot="1" x14ac:dyDescent="0.25">
      <c r="A32" s="21" t="s">
        <v>88</v>
      </c>
      <c r="B32" s="22"/>
      <c r="C32" s="22"/>
      <c r="D32" s="22"/>
      <c r="E32" s="22" t="s">
        <v>65</v>
      </c>
      <c r="F32" s="18">
        <f t="shared" si="2"/>
        <v>17</v>
      </c>
      <c r="G32" s="29">
        <f t="shared" si="3"/>
        <v>0.16672848235988197</v>
      </c>
      <c r="H32" s="29">
        <f t="shared" si="4"/>
        <v>0.37036418970368135</v>
      </c>
      <c r="I32" s="134">
        <v>11</v>
      </c>
      <c r="J32" s="129">
        <v>8.25</v>
      </c>
      <c r="K32" s="129">
        <v>0.25</v>
      </c>
      <c r="L32" s="135">
        <v>6</v>
      </c>
      <c r="M32" s="130">
        <v>4.5</v>
      </c>
      <c r="N32" s="135">
        <v>0</v>
      </c>
      <c r="O32" s="135">
        <v>5</v>
      </c>
      <c r="P32" s="135">
        <v>69</v>
      </c>
      <c r="Q32" s="135">
        <v>7000000</v>
      </c>
      <c r="R32" s="135">
        <v>0</v>
      </c>
      <c r="S32" s="135">
        <v>2</v>
      </c>
      <c r="T32" s="135">
        <v>0</v>
      </c>
      <c r="U32" s="135">
        <v>5</v>
      </c>
      <c r="V32" s="135">
        <v>0</v>
      </c>
      <c r="W32" s="136">
        <v>10</v>
      </c>
      <c r="X32" s="32">
        <f t="shared" si="5"/>
        <v>3.0303030303030304E-2</v>
      </c>
      <c r="Y32" s="29">
        <f t="shared" si="6"/>
        <v>5.0505050505050511E-2</v>
      </c>
      <c r="Z32" s="29">
        <f t="shared" si="7"/>
        <v>0.72727272727272729</v>
      </c>
      <c r="AA32" s="29">
        <f t="shared" si="8"/>
        <v>0.2945454545454545</v>
      </c>
      <c r="AB32" s="29">
        <f t="shared" si="9"/>
        <v>0.54545454545454541</v>
      </c>
      <c r="AC32" s="29">
        <f t="shared" si="10"/>
        <v>1</v>
      </c>
      <c r="AD32" s="29">
        <f t="shared" si="11"/>
        <v>0</v>
      </c>
      <c r="AE32" s="29">
        <f t="shared" si="12"/>
        <v>0</v>
      </c>
      <c r="AF32" s="29">
        <f t="shared" si="13"/>
        <v>0.60606060606060608</v>
      </c>
      <c r="AG32" s="29">
        <f t="shared" si="14"/>
        <v>0.1767676767676768</v>
      </c>
      <c r="AH32" s="29">
        <f t="shared" si="15"/>
        <v>8.3636363636363633</v>
      </c>
      <c r="AI32" s="29">
        <f t="shared" si="16"/>
        <v>0.50549450549450547</v>
      </c>
      <c r="AJ32" s="29">
        <f t="shared" si="17"/>
        <v>848484.84848484851</v>
      </c>
      <c r="AK32" s="29">
        <f t="shared" si="18"/>
        <v>0.18237114356123266</v>
      </c>
      <c r="AL32" s="29">
        <f t="shared" si="19"/>
        <v>0</v>
      </c>
      <c r="AM32" s="29">
        <f t="shared" si="20"/>
        <v>0</v>
      </c>
      <c r="AN32" s="29">
        <f t="shared" si="21"/>
        <v>0.24242424242424243</v>
      </c>
      <c r="AO32" s="29">
        <f t="shared" si="22"/>
        <v>0.17249417249417248</v>
      </c>
      <c r="AP32" s="29">
        <f t="shared" si="23"/>
        <v>0</v>
      </c>
      <c r="AQ32" s="29">
        <f t="shared" si="24"/>
        <v>0</v>
      </c>
      <c r="AR32" s="29">
        <f t="shared" si="25"/>
        <v>0.60606060606060608</v>
      </c>
      <c r="AS32" s="29">
        <f t="shared" si="26"/>
        <v>0.19631093544137024</v>
      </c>
      <c r="AT32" s="29">
        <f t="shared" si="27"/>
        <v>0</v>
      </c>
      <c r="AU32" s="29">
        <f t="shared" si="28"/>
        <v>0</v>
      </c>
      <c r="AV32" s="29">
        <f t="shared" si="29"/>
        <v>1.2121212121212122</v>
      </c>
      <c r="AW32" s="29">
        <f t="shared" si="30"/>
        <v>1.2121212121212121E-2</v>
      </c>
      <c r="AZ32" s="6"/>
      <c r="BA32" s="6"/>
      <c r="BB32" s="6"/>
      <c r="BC32" s="6"/>
      <c r="BD32" s="6"/>
      <c r="BE32" s="6"/>
      <c r="BF32" s="6"/>
    </row>
    <row r="33" spans="1:58" ht="141" customHeight="1" thickBot="1" x14ac:dyDescent="0.25">
      <c r="A33" s="16" t="s">
        <v>74</v>
      </c>
      <c r="B33" s="17"/>
      <c r="C33" s="17"/>
      <c r="D33" s="17"/>
      <c r="E33" s="17" t="s">
        <v>3</v>
      </c>
      <c r="F33" s="18">
        <f t="shared" si="2"/>
        <v>18</v>
      </c>
      <c r="G33" s="30">
        <f t="shared" si="3"/>
        <v>0.16468295227226284</v>
      </c>
      <c r="H33" s="29">
        <f t="shared" si="4"/>
        <v>0.36582032843479328</v>
      </c>
      <c r="I33" s="173">
        <v>14</v>
      </c>
      <c r="J33" s="186">
        <v>7.65</v>
      </c>
      <c r="K33" s="186">
        <v>1</v>
      </c>
      <c r="L33" s="186">
        <v>6.85</v>
      </c>
      <c r="M33" s="186">
        <v>1</v>
      </c>
      <c r="N33" s="186">
        <v>0</v>
      </c>
      <c r="O33" s="186">
        <v>4</v>
      </c>
      <c r="P33" s="186">
        <v>1</v>
      </c>
      <c r="Q33" s="186">
        <v>770000</v>
      </c>
      <c r="R33" s="186">
        <v>0</v>
      </c>
      <c r="S33" s="186">
        <v>0</v>
      </c>
      <c r="T33" s="186">
        <v>11</v>
      </c>
      <c r="U33" s="186">
        <v>3</v>
      </c>
      <c r="V33" s="186">
        <v>175</v>
      </c>
      <c r="W33" s="210">
        <v>142</v>
      </c>
      <c r="X33" s="32">
        <f t="shared" si="5"/>
        <v>0.13071895424836602</v>
      </c>
      <c r="Y33" s="30">
        <f t="shared" si="6"/>
        <v>0.2178649237472767</v>
      </c>
      <c r="Z33" s="30">
        <f t="shared" si="7"/>
        <v>0.89542483660130712</v>
      </c>
      <c r="AA33" s="30">
        <f t="shared" si="8"/>
        <v>0.36264705882352932</v>
      </c>
      <c r="AB33" s="30">
        <f t="shared" si="9"/>
        <v>0.13071895424836602</v>
      </c>
      <c r="AC33" s="30">
        <f t="shared" si="10"/>
        <v>0.23965141612200438</v>
      </c>
      <c r="AD33" s="30">
        <f t="shared" si="11"/>
        <v>0</v>
      </c>
      <c r="AE33" s="30">
        <f t="shared" si="12"/>
        <v>0</v>
      </c>
      <c r="AF33" s="30">
        <f t="shared" si="13"/>
        <v>0.52287581699346408</v>
      </c>
      <c r="AG33" s="30">
        <f t="shared" si="14"/>
        <v>0.1525054466230937</v>
      </c>
      <c r="AH33" s="30">
        <f t="shared" si="15"/>
        <v>0.13071895424836602</v>
      </c>
      <c r="AI33" s="30">
        <f t="shared" si="16"/>
        <v>7.9005961358902532E-3</v>
      </c>
      <c r="AJ33" s="30">
        <f t="shared" si="17"/>
        <v>100653.59477124183</v>
      </c>
      <c r="AK33" s="30">
        <f t="shared" si="18"/>
        <v>2.1634223893048185E-2</v>
      </c>
      <c r="AL33" s="30">
        <f t="shared" si="19"/>
        <v>0</v>
      </c>
      <c r="AM33" s="30">
        <f t="shared" si="20"/>
        <v>0</v>
      </c>
      <c r="AN33" s="30">
        <f t="shared" si="21"/>
        <v>0</v>
      </c>
      <c r="AO33" s="30">
        <f t="shared" si="22"/>
        <v>0</v>
      </c>
      <c r="AP33" s="30">
        <f t="shared" si="23"/>
        <v>1.4379084967320261</v>
      </c>
      <c r="AQ33" s="30">
        <f t="shared" si="24"/>
        <v>0.40925087983911518</v>
      </c>
      <c r="AR33" s="30">
        <f t="shared" si="25"/>
        <v>0.39215686274509803</v>
      </c>
      <c r="AS33" s="30">
        <f t="shared" si="26"/>
        <v>0.12702472293265132</v>
      </c>
      <c r="AT33" s="30">
        <f t="shared" si="27"/>
        <v>22.875816993464053</v>
      </c>
      <c r="AU33" s="30">
        <f t="shared" si="28"/>
        <v>0.14875311577472233</v>
      </c>
      <c r="AV33" s="30">
        <f t="shared" si="29"/>
        <v>18.562091503267972</v>
      </c>
      <c r="AW33" s="30">
        <f t="shared" si="30"/>
        <v>0.18562091503267972</v>
      </c>
      <c r="AZ33" s="6"/>
      <c r="BA33" s="6"/>
      <c r="BB33" s="6"/>
      <c r="BC33" s="6"/>
      <c r="BD33" s="6"/>
      <c r="BE33" s="6"/>
      <c r="BF33" s="6"/>
    </row>
    <row r="34" spans="1:58" ht="102.75" customHeight="1" thickBot="1" x14ac:dyDescent="0.25">
      <c r="A34" s="16" t="s">
        <v>85</v>
      </c>
      <c r="B34" s="17"/>
      <c r="C34" s="17"/>
      <c r="D34" s="17"/>
      <c r="E34" s="17" t="s">
        <v>143</v>
      </c>
      <c r="F34" s="18">
        <f t="shared" si="2"/>
        <v>19</v>
      </c>
      <c r="G34" s="29">
        <f t="shared" si="3"/>
        <v>0.16203563246607799</v>
      </c>
      <c r="H34" s="29">
        <f t="shared" si="4"/>
        <v>0.3599396748054523</v>
      </c>
      <c r="I34" s="101">
        <v>15</v>
      </c>
      <c r="J34" s="101">
        <v>8.4</v>
      </c>
      <c r="K34" s="101">
        <v>2.2999999999999998</v>
      </c>
      <c r="L34" s="101">
        <v>7.4</v>
      </c>
      <c r="M34" s="101">
        <v>2.2000000000000002</v>
      </c>
      <c r="N34" s="101">
        <v>0</v>
      </c>
      <c r="O34" s="101">
        <v>0</v>
      </c>
      <c r="P34" s="101">
        <v>16</v>
      </c>
      <c r="Q34" s="101">
        <v>1500000</v>
      </c>
      <c r="R34" s="101">
        <v>0</v>
      </c>
      <c r="S34" s="101">
        <v>0</v>
      </c>
      <c r="T34" s="101">
        <v>9</v>
      </c>
      <c r="U34" s="101">
        <v>10</v>
      </c>
      <c r="V34" s="101">
        <v>29</v>
      </c>
      <c r="W34" s="102">
        <v>315</v>
      </c>
      <c r="X34" s="32">
        <f t="shared" si="5"/>
        <v>0.27380952380952378</v>
      </c>
      <c r="Y34" s="29">
        <f t="shared" si="6"/>
        <v>0.45634920634920634</v>
      </c>
      <c r="Z34" s="29">
        <f t="shared" si="7"/>
        <v>0.88095238095238093</v>
      </c>
      <c r="AA34" s="29">
        <f t="shared" si="8"/>
        <v>0.35678571428571421</v>
      </c>
      <c r="AB34" s="29">
        <f t="shared" si="9"/>
        <v>0.26190476190476192</v>
      </c>
      <c r="AC34" s="29">
        <f t="shared" si="10"/>
        <v>0.48015873015873023</v>
      </c>
      <c r="AD34" s="29">
        <f t="shared" si="11"/>
        <v>0</v>
      </c>
      <c r="AE34" s="29">
        <f t="shared" si="12"/>
        <v>0</v>
      </c>
      <c r="AF34" s="29">
        <f t="shared" si="13"/>
        <v>0</v>
      </c>
      <c r="AG34" s="29">
        <f t="shared" si="14"/>
        <v>0</v>
      </c>
      <c r="AH34" s="29">
        <f t="shared" si="15"/>
        <v>1.9047619047619047</v>
      </c>
      <c r="AI34" s="29">
        <f t="shared" si="16"/>
        <v>0.11512297226582939</v>
      </c>
      <c r="AJ34" s="29">
        <f t="shared" si="17"/>
        <v>178571.42857142855</v>
      </c>
      <c r="AK34" s="29">
        <f t="shared" si="18"/>
        <v>3.8381681999494106E-2</v>
      </c>
      <c r="AL34" s="29">
        <f t="shared" si="19"/>
        <v>0</v>
      </c>
      <c r="AM34" s="29">
        <f t="shared" si="20"/>
        <v>0</v>
      </c>
      <c r="AN34" s="29">
        <f t="shared" si="21"/>
        <v>0</v>
      </c>
      <c r="AO34" s="29">
        <f t="shared" si="22"/>
        <v>0</v>
      </c>
      <c r="AP34" s="29">
        <f t="shared" si="23"/>
        <v>1.0714285714285714</v>
      </c>
      <c r="AQ34" s="29">
        <f t="shared" si="24"/>
        <v>0.30494505494505497</v>
      </c>
      <c r="AR34" s="29">
        <f t="shared" si="25"/>
        <v>1.1904761904761905</v>
      </c>
      <c r="AS34" s="29">
        <f t="shared" si="26"/>
        <v>0.38561076604554867</v>
      </c>
      <c r="AT34" s="29">
        <f t="shared" si="27"/>
        <v>3.4523809523809521</v>
      </c>
      <c r="AU34" s="29">
        <f t="shared" si="28"/>
        <v>2.2449577370491254E-2</v>
      </c>
      <c r="AV34" s="29">
        <f t="shared" si="29"/>
        <v>37.5</v>
      </c>
      <c r="AW34" s="29">
        <f t="shared" si="30"/>
        <v>0.375</v>
      </c>
    </row>
    <row r="35" spans="1:58" ht="102.75" customHeight="1" thickBot="1" x14ac:dyDescent="0.25">
      <c r="A35" s="16" t="s">
        <v>75</v>
      </c>
      <c r="B35" s="17"/>
      <c r="C35" s="17"/>
      <c r="D35" s="17"/>
      <c r="E35" s="17" t="s">
        <v>10</v>
      </c>
      <c r="F35" s="18">
        <f t="shared" si="2"/>
        <v>20</v>
      </c>
      <c r="G35" s="29">
        <f t="shared" si="3"/>
        <v>0.1485371563802908</v>
      </c>
      <c r="H35" s="29">
        <f t="shared" si="4"/>
        <v>0.32995468311725329</v>
      </c>
      <c r="I35" s="90">
        <v>7</v>
      </c>
      <c r="J35" s="91">
        <v>5.2</v>
      </c>
      <c r="K35" s="91">
        <v>0</v>
      </c>
      <c r="L35" s="91">
        <v>5.2</v>
      </c>
      <c r="M35" s="91">
        <v>0</v>
      </c>
      <c r="N35" s="91">
        <v>0</v>
      </c>
      <c r="O35" s="91">
        <v>3</v>
      </c>
      <c r="P35" s="91">
        <v>15</v>
      </c>
      <c r="Q35" s="91">
        <v>4230000</v>
      </c>
      <c r="R35" s="91">
        <v>2</v>
      </c>
      <c r="S35" s="91">
        <v>0</v>
      </c>
      <c r="T35" s="91">
        <v>3</v>
      </c>
      <c r="U35" s="91">
        <v>2</v>
      </c>
      <c r="V35" s="91">
        <v>40</v>
      </c>
      <c r="W35" s="91">
        <v>147</v>
      </c>
      <c r="X35" s="32">
        <f t="shared" si="5"/>
        <v>0</v>
      </c>
      <c r="Y35" s="29">
        <f t="shared" si="6"/>
        <v>0</v>
      </c>
      <c r="Z35" s="29">
        <f t="shared" si="7"/>
        <v>1</v>
      </c>
      <c r="AA35" s="29">
        <f t="shared" si="8"/>
        <v>0.40499999999999997</v>
      </c>
      <c r="AB35" s="29">
        <f t="shared" si="9"/>
        <v>0</v>
      </c>
      <c r="AC35" s="29">
        <f t="shared" si="10"/>
        <v>0</v>
      </c>
      <c r="AD35" s="29">
        <f t="shared" si="11"/>
        <v>0</v>
      </c>
      <c r="AE35" s="29">
        <f t="shared" si="12"/>
        <v>0</v>
      </c>
      <c r="AF35" s="29">
        <f t="shared" si="13"/>
        <v>0.57692307692307687</v>
      </c>
      <c r="AG35" s="29">
        <f t="shared" si="14"/>
        <v>0.16826923076923075</v>
      </c>
      <c r="AH35" s="29">
        <f t="shared" si="15"/>
        <v>2.8846153846153846</v>
      </c>
      <c r="AI35" s="29">
        <f t="shared" si="16"/>
        <v>0.1743448858833474</v>
      </c>
      <c r="AJ35" s="29">
        <f t="shared" si="17"/>
        <v>813461.53846153838</v>
      </c>
      <c r="AK35" s="29">
        <f t="shared" si="18"/>
        <v>0.17484332369308009</v>
      </c>
      <c r="AL35" s="29">
        <f t="shared" si="19"/>
        <v>0.38461538461538458</v>
      </c>
      <c r="AM35" s="29">
        <f t="shared" si="20"/>
        <v>0.20192307692307693</v>
      </c>
      <c r="AN35" s="29">
        <f t="shared" si="21"/>
        <v>0</v>
      </c>
      <c r="AO35" s="29">
        <f t="shared" si="22"/>
        <v>0</v>
      </c>
      <c r="AP35" s="29">
        <f t="shared" si="23"/>
        <v>0.57692307692307687</v>
      </c>
      <c r="AQ35" s="29">
        <f t="shared" si="24"/>
        <v>0.16420118343195267</v>
      </c>
      <c r="AR35" s="29">
        <f t="shared" si="25"/>
        <v>0.38461538461538458</v>
      </c>
      <c r="AS35" s="29">
        <f t="shared" si="26"/>
        <v>0.12458193979933109</v>
      </c>
      <c r="AT35" s="29">
        <f t="shared" si="27"/>
        <v>7.6923076923076916</v>
      </c>
      <c r="AU35" s="29">
        <f t="shared" si="28"/>
        <v>5.0020278491280247E-2</v>
      </c>
      <c r="AV35" s="29">
        <f t="shared" si="29"/>
        <v>28.269230769230766</v>
      </c>
      <c r="AW35" s="29">
        <f t="shared" si="30"/>
        <v>0.28269230769230769</v>
      </c>
      <c r="AX35" s="6"/>
    </row>
    <row r="36" spans="1:58" ht="102.75" customHeight="1" thickBot="1" x14ac:dyDescent="0.25">
      <c r="A36" s="16" t="s">
        <v>83</v>
      </c>
      <c r="B36" s="17"/>
      <c r="C36" s="17"/>
      <c r="D36" s="17"/>
      <c r="E36" s="17" t="s">
        <v>147</v>
      </c>
      <c r="F36" s="18">
        <f t="shared" si="2"/>
        <v>21</v>
      </c>
      <c r="G36" s="29">
        <f t="shared" si="3"/>
        <v>0.12688839692915779</v>
      </c>
      <c r="H36" s="29">
        <f t="shared" si="4"/>
        <v>0.28186496779853426</v>
      </c>
      <c r="I36" s="77">
        <v>13</v>
      </c>
      <c r="J36" s="76">
        <v>4</v>
      </c>
      <c r="K36" s="76">
        <v>0</v>
      </c>
      <c r="L36" s="76">
        <v>3.5</v>
      </c>
      <c r="M36" s="76">
        <v>0.55000000000000004</v>
      </c>
      <c r="N36" s="76">
        <v>0</v>
      </c>
      <c r="O36" s="76">
        <v>4</v>
      </c>
      <c r="P36" s="76">
        <v>0</v>
      </c>
      <c r="Q36" s="76">
        <v>0</v>
      </c>
      <c r="R36" s="76">
        <v>0</v>
      </c>
      <c r="S36" s="76">
        <v>0</v>
      </c>
      <c r="T36" s="76">
        <v>1</v>
      </c>
      <c r="U36" s="76">
        <v>9</v>
      </c>
      <c r="V36" s="76">
        <v>0</v>
      </c>
      <c r="W36" s="78">
        <v>2</v>
      </c>
      <c r="X36" s="32">
        <f t="shared" si="5"/>
        <v>0</v>
      </c>
      <c r="Y36" s="29">
        <f t="shared" si="6"/>
        <v>0</v>
      </c>
      <c r="Z36" s="29">
        <f t="shared" si="7"/>
        <v>0.875</v>
      </c>
      <c r="AA36" s="29">
        <f t="shared" si="8"/>
        <v>0.35437499999999994</v>
      </c>
      <c r="AB36" s="29">
        <f t="shared" si="9"/>
        <v>0.13750000000000001</v>
      </c>
      <c r="AC36" s="29">
        <f t="shared" si="10"/>
        <v>0.25208333333333338</v>
      </c>
      <c r="AD36" s="29">
        <f t="shared" si="11"/>
        <v>0</v>
      </c>
      <c r="AE36" s="29">
        <f t="shared" si="12"/>
        <v>0</v>
      </c>
      <c r="AF36" s="29">
        <f t="shared" si="13"/>
        <v>1</v>
      </c>
      <c r="AG36" s="29">
        <f t="shared" si="14"/>
        <v>0.29166666666666669</v>
      </c>
      <c r="AH36" s="29">
        <f t="shared" si="15"/>
        <v>0</v>
      </c>
      <c r="AI36" s="29">
        <f t="shared" si="16"/>
        <v>0</v>
      </c>
      <c r="AJ36" s="29">
        <f t="shared" si="17"/>
        <v>0</v>
      </c>
      <c r="AK36" s="29">
        <f t="shared" si="18"/>
        <v>0</v>
      </c>
      <c r="AL36" s="29">
        <f t="shared" si="19"/>
        <v>0</v>
      </c>
      <c r="AM36" s="29">
        <f t="shared" si="20"/>
        <v>0</v>
      </c>
      <c r="AN36" s="29">
        <f t="shared" si="21"/>
        <v>0</v>
      </c>
      <c r="AO36" s="29">
        <f t="shared" si="22"/>
        <v>0</v>
      </c>
      <c r="AP36" s="29">
        <f t="shared" si="23"/>
        <v>0.25</v>
      </c>
      <c r="AQ36" s="29">
        <f t="shared" si="24"/>
        <v>7.1153846153846165E-2</v>
      </c>
      <c r="AR36" s="29">
        <f t="shared" si="25"/>
        <v>2.25</v>
      </c>
      <c r="AS36" s="29">
        <f t="shared" si="26"/>
        <v>0.72880434782608694</v>
      </c>
      <c r="AT36" s="29">
        <f t="shared" si="27"/>
        <v>0</v>
      </c>
      <c r="AU36" s="29">
        <f t="shared" si="28"/>
        <v>0</v>
      </c>
      <c r="AV36" s="29">
        <f t="shared" si="29"/>
        <v>0.5</v>
      </c>
      <c r="AW36" s="29">
        <f t="shared" si="30"/>
        <v>5.0000000000000001E-3</v>
      </c>
    </row>
    <row r="37" spans="1:58" ht="115.5" customHeight="1" thickBot="1" x14ac:dyDescent="0.25">
      <c r="A37" s="21" t="s">
        <v>88</v>
      </c>
      <c r="B37" s="22"/>
      <c r="C37" s="22"/>
      <c r="D37" s="22"/>
      <c r="E37" s="22" t="s">
        <v>70</v>
      </c>
      <c r="F37" s="18">
        <f t="shared" si="2"/>
        <v>22</v>
      </c>
      <c r="G37" s="29">
        <f t="shared" si="3"/>
        <v>0.12580497837775609</v>
      </c>
      <c r="H37" s="29">
        <f t="shared" si="4"/>
        <v>0.279458303812751</v>
      </c>
      <c r="I37" s="121">
        <v>10</v>
      </c>
      <c r="J37" s="41">
        <v>9.25</v>
      </c>
      <c r="K37" s="122">
        <v>1</v>
      </c>
      <c r="L37" s="41">
        <v>8.25</v>
      </c>
      <c r="M37" s="142">
        <v>0</v>
      </c>
      <c r="N37" s="122">
        <v>0</v>
      </c>
      <c r="O37" s="122">
        <v>1</v>
      </c>
      <c r="P37" s="122">
        <v>25</v>
      </c>
      <c r="Q37" s="103">
        <v>70668.800000000003</v>
      </c>
      <c r="R37" s="122">
        <v>0</v>
      </c>
      <c r="S37" s="122">
        <v>13</v>
      </c>
      <c r="T37" s="122">
        <v>1</v>
      </c>
      <c r="U37" s="122">
        <v>17</v>
      </c>
      <c r="V37" s="122">
        <v>0</v>
      </c>
      <c r="W37" s="73">
        <v>196</v>
      </c>
      <c r="X37" s="32">
        <f t="shared" si="5"/>
        <v>0.10810810810810811</v>
      </c>
      <c r="Y37" s="29">
        <f t="shared" si="6"/>
        <v>0.1801801801801802</v>
      </c>
      <c r="Z37" s="29">
        <f t="shared" si="7"/>
        <v>0.89189189189189189</v>
      </c>
      <c r="AA37" s="29">
        <f t="shared" si="8"/>
        <v>0.36121621621621619</v>
      </c>
      <c r="AB37" s="29">
        <f t="shared" si="9"/>
        <v>0</v>
      </c>
      <c r="AC37" s="29">
        <f t="shared" si="10"/>
        <v>0</v>
      </c>
      <c r="AD37" s="29">
        <f t="shared" si="11"/>
        <v>0</v>
      </c>
      <c r="AE37" s="29">
        <f t="shared" si="12"/>
        <v>0</v>
      </c>
      <c r="AF37" s="29">
        <f t="shared" si="13"/>
        <v>0.10810810810810811</v>
      </c>
      <c r="AG37" s="29">
        <f t="shared" si="14"/>
        <v>3.1531531531531536E-2</v>
      </c>
      <c r="AH37" s="29">
        <f t="shared" si="15"/>
        <v>2.7027027027027026</v>
      </c>
      <c r="AI37" s="29">
        <f t="shared" si="16"/>
        <v>0.16335016335016334</v>
      </c>
      <c r="AJ37" s="29">
        <f t="shared" si="17"/>
        <v>7639.8702702702703</v>
      </c>
      <c r="AK37" s="29">
        <f t="shared" si="18"/>
        <v>1.6420939988930549E-3</v>
      </c>
      <c r="AL37" s="29">
        <f t="shared" si="19"/>
        <v>0</v>
      </c>
      <c r="AM37" s="29">
        <f t="shared" si="20"/>
        <v>0</v>
      </c>
      <c r="AN37" s="29">
        <f t="shared" si="21"/>
        <v>1.4054054054054055</v>
      </c>
      <c r="AO37" s="29">
        <f t="shared" si="22"/>
        <v>1</v>
      </c>
      <c r="AP37" s="29">
        <f t="shared" si="23"/>
        <v>0.10810810810810811</v>
      </c>
      <c r="AQ37" s="29">
        <f t="shared" si="24"/>
        <v>3.0769230769230774E-2</v>
      </c>
      <c r="AR37" s="29">
        <f t="shared" si="25"/>
        <v>1.8378378378378379</v>
      </c>
      <c r="AS37" s="29">
        <f t="shared" si="26"/>
        <v>0.59529964747356057</v>
      </c>
      <c r="AT37" s="29">
        <f t="shared" si="27"/>
        <v>0</v>
      </c>
      <c r="AU37" s="29">
        <f t="shared" si="28"/>
        <v>0</v>
      </c>
      <c r="AV37" s="29">
        <f t="shared" si="29"/>
        <v>21.189189189189189</v>
      </c>
      <c r="AW37" s="29">
        <f t="shared" si="30"/>
        <v>0.21189189189189189</v>
      </c>
    </row>
    <row r="38" spans="1:58" ht="90" customHeight="1" thickBot="1" x14ac:dyDescent="0.25">
      <c r="A38" s="21" t="s">
        <v>88</v>
      </c>
      <c r="B38" s="22"/>
      <c r="C38" s="22"/>
      <c r="D38" s="22"/>
      <c r="E38" s="22" t="s">
        <v>66</v>
      </c>
      <c r="F38" s="18">
        <f t="shared" si="2"/>
        <v>23</v>
      </c>
      <c r="G38" s="29">
        <f t="shared" si="3"/>
        <v>0.1219114220549979</v>
      </c>
      <c r="H38" s="29">
        <f t="shared" si="4"/>
        <v>0.27080930867926584</v>
      </c>
      <c r="I38" s="157">
        <v>11</v>
      </c>
      <c r="J38" s="187">
        <v>9.5</v>
      </c>
      <c r="K38" s="162">
        <v>0</v>
      </c>
      <c r="L38" s="162">
        <v>6</v>
      </c>
      <c r="M38" s="162">
        <v>0</v>
      </c>
      <c r="N38" s="162">
        <v>0</v>
      </c>
      <c r="O38" s="162">
        <v>0</v>
      </c>
      <c r="P38" s="162">
        <v>29</v>
      </c>
      <c r="Q38" s="201">
        <v>7093400</v>
      </c>
      <c r="R38" s="162">
        <v>3</v>
      </c>
      <c r="S38" s="162">
        <v>12</v>
      </c>
      <c r="T38" s="162">
        <v>2</v>
      </c>
      <c r="U38" s="162">
        <v>8</v>
      </c>
      <c r="V38" s="162">
        <v>1</v>
      </c>
      <c r="W38" s="162">
        <v>21</v>
      </c>
      <c r="X38" s="32">
        <f t="shared" si="5"/>
        <v>0</v>
      </c>
      <c r="Y38" s="29">
        <f t="shared" si="6"/>
        <v>0</v>
      </c>
      <c r="Z38" s="29">
        <f t="shared" si="7"/>
        <v>0.63157894736842102</v>
      </c>
      <c r="AA38" s="29">
        <f t="shared" si="8"/>
        <v>0.25578947368421046</v>
      </c>
      <c r="AB38" s="29">
        <f t="shared" si="9"/>
        <v>0</v>
      </c>
      <c r="AC38" s="29">
        <f t="shared" si="10"/>
        <v>0</v>
      </c>
      <c r="AD38" s="29">
        <f t="shared" si="11"/>
        <v>0</v>
      </c>
      <c r="AE38" s="29">
        <f t="shared" si="12"/>
        <v>0</v>
      </c>
      <c r="AF38" s="29">
        <f t="shared" si="13"/>
        <v>0</v>
      </c>
      <c r="AG38" s="29">
        <f t="shared" si="14"/>
        <v>0</v>
      </c>
      <c r="AH38" s="29">
        <f t="shared" si="15"/>
        <v>3.0526315789473686</v>
      </c>
      <c r="AI38" s="29">
        <f t="shared" si="16"/>
        <v>0.18449971081550029</v>
      </c>
      <c r="AJ38" s="29">
        <f t="shared" si="17"/>
        <v>746673.68421052629</v>
      </c>
      <c r="AK38" s="29">
        <f t="shared" si="18"/>
        <v>0.160488114666651</v>
      </c>
      <c r="AL38" s="29">
        <f t="shared" si="19"/>
        <v>0.31578947368421051</v>
      </c>
      <c r="AM38" s="29">
        <f t="shared" si="20"/>
        <v>0.16578947368421051</v>
      </c>
      <c r="AN38" s="29">
        <f t="shared" si="21"/>
        <v>1.263157894736842</v>
      </c>
      <c r="AO38" s="29">
        <f t="shared" si="22"/>
        <v>0.89878542510121451</v>
      </c>
      <c r="AP38" s="29">
        <f t="shared" si="23"/>
        <v>0.21052631578947367</v>
      </c>
      <c r="AQ38" s="29">
        <f t="shared" si="24"/>
        <v>5.9919028340080976E-2</v>
      </c>
      <c r="AR38" s="29">
        <f t="shared" si="25"/>
        <v>0.84210526315789469</v>
      </c>
      <c r="AS38" s="29">
        <f t="shared" si="26"/>
        <v>0.27276887871853545</v>
      </c>
      <c r="AT38" s="29">
        <f t="shared" si="27"/>
        <v>0.10526315789473684</v>
      </c>
      <c r="AU38" s="29">
        <f t="shared" si="28"/>
        <v>6.8448802145962447E-4</v>
      </c>
      <c r="AV38" s="29">
        <f t="shared" si="29"/>
        <v>2.2105263157894739</v>
      </c>
      <c r="AW38" s="29">
        <f t="shared" si="30"/>
        <v>2.2105263157894739E-2</v>
      </c>
    </row>
    <row r="39" spans="1:58" ht="77.25" customHeight="1" thickBot="1" x14ac:dyDescent="0.25">
      <c r="A39" s="21" t="s">
        <v>88</v>
      </c>
      <c r="B39" s="22"/>
      <c r="C39" s="22"/>
      <c r="D39" s="22"/>
      <c r="E39" s="22" t="s">
        <v>170</v>
      </c>
      <c r="F39" s="18">
        <f t="shared" si="2"/>
        <v>24</v>
      </c>
      <c r="G39" s="29">
        <f t="shared" si="3"/>
        <v>0.1202277068896305</v>
      </c>
      <c r="H39" s="29">
        <f t="shared" si="4"/>
        <v>0.26706916905772782</v>
      </c>
      <c r="I39" s="119">
        <v>14</v>
      </c>
      <c r="J39" s="88">
        <v>11.45</v>
      </c>
      <c r="K39" s="88">
        <v>0.75</v>
      </c>
      <c r="L39" s="88">
        <v>7.5</v>
      </c>
      <c r="M39" s="88">
        <v>0</v>
      </c>
      <c r="N39" s="88">
        <v>0</v>
      </c>
      <c r="O39" s="119">
        <v>6</v>
      </c>
      <c r="P39" s="119">
        <v>77</v>
      </c>
      <c r="Q39" s="88">
        <v>7145020</v>
      </c>
      <c r="R39" s="88">
        <v>0</v>
      </c>
      <c r="S39" s="88">
        <v>3</v>
      </c>
      <c r="T39" s="88">
        <v>2</v>
      </c>
      <c r="U39" s="88">
        <v>11</v>
      </c>
      <c r="V39" s="88">
        <v>1</v>
      </c>
      <c r="W39" s="89">
        <v>22</v>
      </c>
      <c r="X39" s="32">
        <f t="shared" si="5"/>
        <v>6.5502183406113537E-2</v>
      </c>
      <c r="Y39" s="29">
        <f t="shared" si="6"/>
        <v>0.1091703056768559</v>
      </c>
      <c r="Z39" s="29">
        <f t="shared" si="7"/>
        <v>0.65502183406113546</v>
      </c>
      <c r="AA39" s="29">
        <f t="shared" si="8"/>
        <v>0.26528384279475981</v>
      </c>
      <c r="AB39" s="29">
        <f t="shared" si="9"/>
        <v>0</v>
      </c>
      <c r="AC39" s="29">
        <f t="shared" si="10"/>
        <v>0</v>
      </c>
      <c r="AD39" s="29">
        <f t="shared" si="11"/>
        <v>0</v>
      </c>
      <c r="AE39" s="29">
        <f t="shared" si="12"/>
        <v>0</v>
      </c>
      <c r="AF39" s="29">
        <f t="shared" si="13"/>
        <v>0.5240174672489083</v>
      </c>
      <c r="AG39" s="29">
        <f t="shared" si="14"/>
        <v>0.15283842794759825</v>
      </c>
      <c r="AH39" s="29">
        <f t="shared" si="15"/>
        <v>6.7248908296943233</v>
      </c>
      <c r="AI39" s="29">
        <f t="shared" si="16"/>
        <v>0.40644944575075576</v>
      </c>
      <c r="AJ39" s="29">
        <f t="shared" si="17"/>
        <v>624019.21397379914</v>
      </c>
      <c r="AK39" s="29">
        <f t="shared" si="18"/>
        <v>0.13412507938097315</v>
      </c>
      <c r="AL39" s="29">
        <f t="shared" si="19"/>
        <v>0</v>
      </c>
      <c r="AM39" s="29">
        <f t="shared" si="20"/>
        <v>0</v>
      </c>
      <c r="AN39" s="29">
        <f t="shared" si="21"/>
        <v>0.26200873362445415</v>
      </c>
      <c r="AO39" s="29">
        <f t="shared" si="22"/>
        <v>0.18642929123278468</v>
      </c>
      <c r="AP39" s="29">
        <f t="shared" si="23"/>
        <v>0.17467248908296945</v>
      </c>
      <c r="AQ39" s="29">
        <f t="shared" si="24"/>
        <v>4.9714477662075929E-2</v>
      </c>
      <c r="AR39" s="29">
        <f t="shared" si="25"/>
        <v>0.9606986899563319</v>
      </c>
      <c r="AS39" s="29">
        <f t="shared" si="26"/>
        <v>0.3111828365293336</v>
      </c>
      <c r="AT39" s="29">
        <f t="shared" si="27"/>
        <v>8.7336244541484725E-2</v>
      </c>
      <c r="AU39" s="29">
        <f t="shared" si="28"/>
        <v>5.6791582566519073E-4</v>
      </c>
      <c r="AV39" s="29">
        <f t="shared" si="29"/>
        <v>1.9213973799126638</v>
      </c>
      <c r="AW39" s="29">
        <f t="shared" si="30"/>
        <v>1.9213973799126639E-2</v>
      </c>
    </row>
    <row r="40" spans="1:58" ht="141" customHeight="1" thickBot="1" x14ac:dyDescent="0.25">
      <c r="A40" s="16" t="s">
        <v>85</v>
      </c>
      <c r="B40" s="17"/>
      <c r="C40" s="17"/>
      <c r="D40" s="17"/>
      <c r="E40" s="17" t="s">
        <v>50</v>
      </c>
      <c r="F40" s="18">
        <f t="shared" si="2"/>
        <v>25</v>
      </c>
      <c r="G40" s="29">
        <f t="shared" si="3"/>
        <v>0.11901040525924893</v>
      </c>
      <c r="H40" s="29">
        <f t="shared" si="4"/>
        <v>0.26436510238849437</v>
      </c>
      <c r="I40" s="101">
        <v>13</v>
      </c>
      <c r="J40" s="101">
        <v>4.7</v>
      </c>
      <c r="K40" s="101">
        <v>0.9</v>
      </c>
      <c r="L40" s="101">
        <v>4.2</v>
      </c>
      <c r="M40" s="101">
        <v>0.4</v>
      </c>
      <c r="N40" s="101">
        <v>0</v>
      </c>
      <c r="O40" s="101">
        <v>6</v>
      </c>
      <c r="P40" s="101">
        <v>8</v>
      </c>
      <c r="Q40" s="101">
        <v>0</v>
      </c>
      <c r="R40" s="101">
        <v>0</v>
      </c>
      <c r="S40" s="101">
        <v>0</v>
      </c>
      <c r="T40" s="101">
        <v>0</v>
      </c>
      <c r="U40" s="101">
        <v>2</v>
      </c>
      <c r="V40" s="101">
        <v>0</v>
      </c>
      <c r="W40" s="102">
        <v>24</v>
      </c>
      <c r="X40" s="32">
        <f t="shared" si="5"/>
        <v>0.19148936170212766</v>
      </c>
      <c r="Y40" s="29">
        <f t="shared" si="6"/>
        <v>0.31914893617021278</v>
      </c>
      <c r="Z40" s="29">
        <f t="shared" si="7"/>
        <v>0.8936170212765957</v>
      </c>
      <c r="AA40" s="29">
        <f t="shared" si="8"/>
        <v>0.36191489361702123</v>
      </c>
      <c r="AB40" s="29">
        <f t="shared" si="9"/>
        <v>8.5106382978723402E-2</v>
      </c>
      <c r="AC40" s="29">
        <f t="shared" si="10"/>
        <v>0.15602836879432624</v>
      </c>
      <c r="AD40" s="29">
        <f t="shared" si="11"/>
        <v>0</v>
      </c>
      <c r="AE40" s="29">
        <f t="shared" si="12"/>
        <v>0</v>
      </c>
      <c r="AF40" s="29">
        <f t="shared" si="13"/>
        <v>1.2765957446808509</v>
      </c>
      <c r="AG40" s="29">
        <f t="shared" si="14"/>
        <v>0.37234042553191488</v>
      </c>
      <c r="AH40" s="29">
        <f t="shared" si="15"/>
        <v>1.7021276595744681</v>
      </c>
      <c r="AI40" s="29">
        <f t="shared" si="16"/>
        <v>0.10287584755669861</v>
      </c>
      <c r="AJ40" s="29">
        <f t="shared" si="17"/>
        <v>0</v>
      </c>
      <c r="AK40" s="29">
        <f t="shared" si="18"/>
        <v>0</v>
      </c>
      <c r="AL40" s="29">
        <f t="shared" si="19"/>
        <v>0</v>
      </c>
      <c r="AM40" s="29">
        <f t="shared" si="20"/>
        <v>0</v>
      </c>
      <c r="AN40" s="29">
        <f t="shared" si="21"/>
        <v>0</v>
      </c>
      <c r="AO40" s="29">
        <f t="shared" si="22"/>
        <v>0</v>
      </c>
      <c r="AP40" s="29">
        <f t="shared" si="23"/>
        <v>0</v>
      </c>
      <c r="AQ40" s="29">
        <f t="shared" si="24"/>
        <v>0</v>
      </c>
      <c r="AR40" s="29">
        <f t="shared" si="25"/>
        <v>0.42553191489361702</v>
      </c>
      <c r="AS40" s="29">
        <f t="shared" si="26"/>
        <v>0.13783533765032377</v>
      </c>
      <c r="AT40" s="29">
        <f t="shared" si="27"/>
        <v>0</v>
      </c>
      <c r="AU40" s="29">
        <f t="shared" si="28"/>
        <v>0</v>
      </c>
      <c r="AV40" s="29">
        <f t="shared" si="29"/>
        <v>5.1063829787234036</v>
      </c>
      <c r="AW40" s="29">
        <f t="shared" si="30"/>
        <v>5.1063829787234033E-2</v>
      </c>
      <c r="AX40" s="6"/>
    </row>
    <row r="41" spans="1:58" ht="141" customHeight="1" thickBot="1" x14ac:dyDescent="0.25">
      <c r="A41" s="21" t="s">
        <v>88</v>
      </c>
      <c r="B41" s="22"/>
      <c r="C41" s="22"/>
      <c r="D41" s="22"/>
      <c r="E41" s="22" t="s">
        <v>162</v>
      </c>
      <c r="F41" s="18">
        <f t="shared" si="2"/>
        <v>26</v>
      </c>
      <c r="G41" s="29">
        <f t="shared" si="3"/>
        <v>0.11870218789309643</v>
      </c>
      <c r="H41" s="29">
        <f t="shared" si="4"/>
        <v>0.26368044027526721</v>
      </c>
      <c r="I41" s="121">
        <v>15</v>
      </c>
      <c r="J41" s="41">
        <v>10.75</v>
      </c>
      <c r="K41" s="41">
        <v>1</v>
      </c>
      <c r="L41" s="41">
        <v>7.5</v>
      </c>
      <c r="M41" s="41">
        <v>1.25</v>
      </c>
      <c r="N41" s="122">
        <v>0</v>
      </c>
      <c r="O41" s="122">
        <v>0</v>
      </c>
      <c r="P41" s="122">
        <v>31</v>
      </c>
      <c r="Q41" s="122">
        <v>7150000</v>
      </c>
      <c r="R41" s="122">
        <v>0</v>
      </c>
      <c r="S41" s="122">
        <v>10</v>
      </c>
      <c r="T41" s="122">
        <v>1</v>
      </c>
      <c r="U41" s="167">
        <v>11</v>
      </c>
      <c r="V41" s="122">
        <v>3</v>
      </c>
      <c r="W41" s="42">
        <v>122</v>
      </c>
      <c r="X41" s="32">
        <f t="shared" si="5"/>
        <v>9.3023255813953487E-2</v>
      </c>
      <c r="Y41" s="29">
        <f t="shared" si="6"/>
        <v>0.15503875968992248</v>
      </c>
      <c r="Z41" s="29">
        <f t="shared" si="7"/>
        <v>0.69767441860465118</v>
      </c>
      <c r="AA41" s="29">
        <f t="shared" si="8"/>
        <v>0.28255813953488368</v>
      </c>
      <c r="AB41" s="29">
        <f t="shared" si="9"/>
        <v>0.11627906976744186</v>
      </c>
      <c r="AC41" s="29">
        <f t="shared" si="10"/>
        <v>0.21317829457364343</v>
      </c>
      <c r="AD41" s="29">
        <f t="shared" si="11"/>
        <v>0</v>
      </c>
      <c r="AE41" s="29">
        <f t="shared" si="12"/>
        <v>0</v>
      </c>
      <c r="AF41" s="29">
        <f t="shared" si="13"/>
        <v>0</v>
      </c>
      <c r="AG41" s="29">
        <f t="shared" si="14"/>
        <v>0</v>
      </c>
      <c r="AH41" s="29">
        <f t="shared" si="15"/>
        <v>2.8837209302325579</v>
      </c>
      <c r="AI41" s="29">
        <f t="shared" si="16"/>
        <v>0.17429082545361613</v>
      </c>
      <c r="AJ41" s="29">
        <f t="shared" si="17"/>
        <v>665116.27906976745</v>
      </c>
      <c r="AK41" s="29">
        <f t="shared" si="18"/>
        <v>0.14295837648927853</v>
      </c>
      <c r="AL41" s="29">
        <f t="shared" si="19"/>
        <v>0</v>
      </c>
      <c r="AM41" s="29">
        <f t="shared" si="20"/>
        <v>0</v>
      </c>
      <c r="AN41" s="29">
        <f t="shared" si="21"/>
        <v>0.93023255813953487</v>
      </c>
      <c r="AO41" s="29">
        <f t="shared" si="22"/>
        <v>0.66189624329159213</v>
      </c>
      <c r="AP41" s="29">
        <f t="shared" si="23"/>
        <v>9.3023255813953487E-2</v>
      </c>
      <c r="AQ41" s="29">
        <f t="shared" si="24"/>
        <v>2.6475849731663687E-2</v>
      </c>
      <c r="AR41" s="29">
        <f t="shared" si="25"/>
        <v>1.0232558139534884</v>
      </c>
      <c r="AS41" s="29">
        <f t="shared" si="26"/>
        <v>0.33144590495449949</v>
      </c>
      <c r="AT41" s="29">
        <f t="shared" si="27"/>
        <v>0.27906976744186046</v>
      </c>
      <c r="AU41" s="29">
        <f t="shared" si="28"/>
        <v>1.8146891731720277E-3</v>
      </c>
      <c r="AV41" s="29">
        <f t="shared" si="29"/>
        <v>11.348837209302326</v>
      </c>
      <c r="AW41" s="29">
        <f t="shared" si="30"/>
        <v>0.11348837209302326</v>
      </c>
    </row>
    <row r="42" spans="1:58" ht="90" customHeight="1" thickBot="1" x14ac:dyDescent="0.25">
      <c r="A42" s="16" t="s">
        <v>81</v>
      </c>
      <c r="B42" s="17"/>
      <c r="C42" s="17"/>
      <c r="D42" s="17"/>
      <c r="E42" s="17" t="s">
        <v>39</v>
      </c>
      <c r="F42" s="18">
        <f t="shared" si="2"/>
        <v>27</v>
      </c>
      <c r="G42" s="29">
        <f t="shared" si="3"/>
        <v>0.11811708420280993</v>
      </c>
      <c r="H42" s="29">
        <f t="shared" si="4"/>
        <v>0.26238071361142196</v>
      </c>
      <c r="I42" s="134">
        <v>8</v>
      </c>
      <c r="J42" s="130">
        <v>4.9000000000000004</v>
      </c>
      <c r="K42" s="130">
        <v>0.7</v>
      </c>
      <c r="L42" s="130">
        <v>4.2</v>
      </c>
      <c r="M42" s="130">
        <v>0.5</v>
      </c>
      <c r="N42" s="135">
        <v>0</v>
      </c>
      <c r="O42" s="135">
        <v>2</v>
      </c>
      <c r="P42" s="134">
        <v>6</v>
      </c>
      <c r="Q42" s="135">
        <v>500000</v>
      </c>
      <c r="R42" s="135">
        <v>0</v>
      </c>
      <c r="S42" s="135">
        <v>2</v>
      </c>
      <c r="T42" s="135">
        <v>1</v>
      </c>
      <c r="U42" s="134">
        <v>8</v>
      </c>
      <c r="V42" s="135">
        <v>0</v>
      </c>
      <c r="W42" s="136">
        <v>67</v>
      </c>
      <c r="X42" s="32">
        <f t="shared" si="5"/>
        <v>0.14285714285714285</v>
      </c>
      <c r="Y42" s="29">
        <f t="shared" si="6"/>
        <v>0.23809523809523808</v>
      </c>
      <c r="Z42" s="29">
        <f t="shared" si="7"/>
        <v>0.8571428571428571</v>
      </c>
      <c r="AA42" s="29">
        <f t="shared" si="8"/>
        <v>0.34714285714285709</v>
      </c>
      <c r="AB42" s="29">
        <f t="shared" si="9"/>
        <v>0.1020408163265306</v>
      </c>
      <c r="AC42" s="29">
        <f t="shared" si="10"/>
        <v>0.18707482993197277</v>
      </c>
      <c r="AD42" s="29">
        <f t="shared" si="11"/>
        <v>0</v>
      </c>
      <c r="AE42" s="29">
        <f t="shared" si="12"/>
        <v>0</v>
      </c>
      <c r="AF42" s="29">
        <f t="shared" si="13"/>
        <v>0.4081632653061224</v>
      </c>
      <c r="AG42" s="29">
        <f t="shared" si="14"/>
        <v>0.11904761904761904</v>
      </c>
      <c r="AH42" s="29">
        <f t="shared" si="15"/>
        <v>1.2244897959183672</v>
      </c>
      <c r="AI42" s="29">
        <f t="shared" si="16"/>
        <v>7.400762502803318E-2</v>
      </c>
      <c r="AJ42" s="29">
        <f t="shared" si="17"/>
        <v>102040.81632653061</v>
      </c>
      <c r="AK42" s="29">
        <f t="shared" si="18"/>
        <v>2.1932389713996636E-2</v>
      </c>
      <c r="AL42" s="29">
        <f t="shared" si="19"/>
        <v>0</v>
      </c>
      <c r="AM42" s="29">
        <f t="shared" si="20"/>
        <v>0</v>
      </c>
      <c r="AN42" s="29">
        <f t="shared" si="21"/>
        <v>0.4081632653061224</v>
      </c>
      <c r="AO42" s="29">
        <f t="shared" si="22"/>
        <v>0.29042386185243324</v>
      </c>
      <c r="AP42" s="29">
        <f t="shared" si="23"/>
        <v>0.2040816326530612</v>
      </c>
      <c r="AQ42" s="29">
        <f t="shared" si="24"/>
        <v>5.8084772370486655E-2</v>
      </c>
      <c r="AR42" s="29">
        <f t="shared" si="25"/>
        <v>1.6326530612244896</v>
      </c>
      <c r="AS42" s="29">
        <f t="shared" si="26"/>
        <v>0.5288376220053238</v>
      </c>
      <c r="AT42" s="29">
        <f t="shared" si="27"/>
        <v>0</v>
      </c>
      <c r="AU42" s="29">
        <f t="shared" si="28"/>
        <v>0</v>
      </c>
      <c r="AV42" s="29">
        <f t="shared" si="29"/>
        <v>13.673469387755102</v>
      </c>
      <c r="AW42" s="29">
        <f t="shared" si="30"/>
        <v>0.13673469387755102</v>
      </c>
    </row>
    <row r="43" spans="1:58" ht="102.75" customHeight="1" thickBot="1" x14ac:dyDescent="0.25">
      <c r="A43" s="16" t="s">
        <v>84</v>
      </c>
      <c r="B43" s="17"/>
      <c r="C43" s="17"/>
      <c r="D43" s="17"/>
      <c r="E43" s="17" t="s">
        <v>47</v>
      </c>
      <c r="F43" s="18">
        <f t="shared" si="2"/>
        <v>28</v>
      </c>
      <c r="G43" s="29">
        <f t="shared" si="3"/>
        <v>0.11762698450535219</v>
      </c>
      <c r="H43" s="29">
        <f t="shared" si="4"/>
        <v>0.26129202513568112</v>
      </c>
      <c r="I43" s="90">
        <v>7</v>
      </c>
      <c r="J43" s="91">
        <v>4.55</v>
      </c>
      <c r="K43" s="91">
        <v>0</v>
      </c>
      <c r="L43" s="91">
        <v>3.9</v>
      </c>
      <c r="M43" s="91">
        <v>0</v>
      </c>
      <c r="N43" s="91">
        <v>0</v>
      </c>
      <c r="O43" s="91">
        <v>4</v>
      </c>
      <c r="P43" s="91">
        <v>10</v>
      </c>
      <c r="Q43" s="91">
        <v>0</v>
      </c>
      <c r="R43" s="91">
        <v>0</v>
      </c>
      <c r="S43" s="91">
        <v>0</v>
      </c>
      <c r="T43" s="91">
        <v>4</v>
      </c>
      <c r="U43" s="91">
        <v>0</v>
      </c>
      <c r="V43" s="91">
        <v>20</v>
      </c>
      <c r="W43" s="92">
        <v>24</v>
      </c>
      <c r="X43" s="32">
        <f t="shared" si="5"/>
        <v>0</v>
      </c>
      <c r="Y43" s="29">
        <f t="shared" si="6"/>
        <v>0</v>
      </c>
      <c r="Z43" s="29">
        <f t="shared" si="7"/>
        <v>0.85714285714285721</v>
      </c>
      <c r="AA43" s="29">
        <f t="shared" si="8"/>
        <v>0.34714285714285714</v>
      </c>
      <c r="AB43" s="29">
        <f t="shared" si="9"/>
        <v>0</v>
      </c>
      <c r="AC43" s="29">
        <f t="shared" si="10"/>
        <v>0</v>
      </c>
      <c r="AD43" s="29">
        <f t="shared" si="11"/>
        <v>0</v>
      </c>
      <c r="AE43" s="29">
        <f t="shared" si="12"/>
        <v>0</v>
      </c>
      <c r="AF43" s="29">
        <f t="shared" si="13"/>
        <v>0.87912087912087911</v>
      </c>
      <c r="AG43" s="29">
        <f t="shared" si="14"/>
        <v>0.25641025641025644</v>
      </c>
      <c r="AH43" s="29">
        <f t="shared" si="15"/>
        <v>2.197802197802198</v>
      </c>
      <c r="AI43" s="29">
        <f t="shared" si="16"/>
        <v>0.13283419876826472</v>
      </c>
      <c r="AJ43" s="29">
        <f t="shared" si="17"/>
        <v>0</v>
      </c>
      <c r="AK43" s="29">
        <f t="shared" si="18"/>
        <v>0</v>
      </c>
      <c r="AL43" s="29">
        <f t="shared" si="19"/>
        <v>0</v>
      </c>
      <c r="AM43" s="29">
        <f t="shared" si="20"/>
        <v>0</v>
      </c>
      <c r="AN43" s="29">
        <f t="shared" si="21"/>
        <v>0</v>
      </c>
      <c r="AO43" s="29">
        <f t="shared" si="22"/>
        <v>0</v>
      </c>
      <c r="AP43" s="29">
        <f t="shared" si="23"/>
        <v>0.87912087912087911</v>
      </c>
      <c r="AQ43" s="29">
        <f t="shared" si="24"/>
        <v>0.25021132713440408</v>
      </c>
      <c r="AR43" s="29">
        <f t="shared" si="25"/>
        <v>0</v>
      </c>
      <c r="AS43" s="29">
        <f t="shared" si="26"/>
        <v>0</v>
      </c>
      <c r="AT43" s="29">
        <f t="shared" si="27"/>
        <v>4.395604395604396</v>
      </c>
      <c r="AU43" s="29">
        <f t="shared" si="28"/>
        <v>2.8583016280731576E-2</v>
      </c>
      <c r="AV43" s="29">
        <f t="shared" si="29"/>
        <v>5.2747252747252746</v>
      </c>
      <c r="AW43" s="29">
        <f t="shared" si="30"/>
        <v>5.2747252747252747E-2</v>
      </c>
    </row>
    <row r="44" spans="1:58" ht="141" customHeight="1" thickBot="1" x14ac:dyDescent="0.25">
      <c r="A44" s="16" t="s">
        <v>87</v>
      </c>
      <c r="B44" s="20"/>
      <c r="C44" s="20"/>
      <c r="D44" s="20"/>
      <c r="E44" s="20" t="s">
        <v>145</v>
      </c>
      <c r="F44" s="18">
        <f t="shared" si="2"/>
        <v>29</v>
      </c>
      <c r="G44" s="29">
        <f t="shared" si="3"/>
        <v>0.11667520501369359</v>
      </c>
      <c r="H44" s="29">
        <f t="shared" si="4"/>
        <v>0.25917777905597511</v>
      </c>
      <c r="I44" s="114">
        <v>15</v>
      </c>
      <c r="J44" s="114">
        <v>15</v>
      </c>
      <c r="K44" s="114">
        <v>1</v>
      </c>
      <c r="L44" s="114">
        <v>11.6</v>
      </c>
      <c r="M44" s="114">
        <v>1.8</v>
      </c>
      <c r="N44" s="114">
        <v>0</v>
      </c>
      <c r="O44" s="94">
        <v>9</v>
      </c>
      <c r="P44" s="94">
        <v>30</v>
      </c>
      <c r="Q44" s="94">
        <v>0</v>
      </c>
      <c r="R44" s="94">
        <v>0</v>
      </c>
      <c r="S44" s="94">
        <v>2</v>
      </c>
      <c r="T44" s="94">
        <v>3</v>
      </c>
      <c r="U44" s="94">
        <v>23</v>
      </c>
      <c r="V44" s="94">
        <v>1</v>
      </c>
      <c r="W44" s="95">
        <v>423</v>
      </c>
      <c r="X44" s="32">
        <f t="shared" si="5"/>
        <v>6.6666666666666666E-2</v>
      </c>
      <c r="Y44" s="29">
        <f t="shared" si="6"/>
        <v>0.11111111111111112</v>
      </c>
      <c r="Z44" s="29">
        <f t="shared" si="7"/>
        <v>0.77333333333333332</v>
      </c>
      <c r="AA44" s="29">
        <f t="shared" si="8"/>
        <v>0.31319999999999998</v>
      </c>
      <c r="AB44" s="29">
        <f t="shared" si="9"/>
        <v>0.12000000000000001</v>
      </c>
      <c r="AC44" s="29">
        <f t="shared" si="10"/>
        <v>0.22000000000000003</v>
      </c>
      <c r="AD44" s="29">
        <f t="shared" si="11"/>
        <v>0</v>
      </c>
      <c r="AE44" s="29">
        <f t="shared" si="12"/>
        <v>0</v>
      </c>
      <c r="AF44" s="29">
        <f t="shared" si="13"/>
        <v>0.6</v>
      </c>
      <c r="AG44" s="29">
        <f t="shared" si="14"/>
        <v>0.17500000000000002</v>
      </c>
      <c r="AH44" s="29">
        <f t="shared" si="15"/>
        <v>2</v>
      </c>
      <c r="AI44" s="29">
        <f t="shared" si="16"/>
        <v>0.12087912087912087</v>
      </c>
      <c r="AJ44" s="29">
        <f t="shared" si="17"/>
        <v>0</v>
      </c>
      <c r="AK44" s="29">
        <f t="shared" si="18"/>
        <v>0</v>
      </c>
      <c r="AL44" s="29">
        <f t="shared" si="19"/>
        <v>0</v>
      </c>
      <c r="AM44" s="29">
        <f t="shared" si="20"/>
        <v>0</v>
      </c>
      <c r="AN44" s="29">
        <f t="shared" si="21"/>
        <v>0.13333333333333333</v>
      </c>
      <c r="AO44" s="29">
        <f t="shared" si="22"/>
        <v>9.4871794871794868E-2</v>
      </c>
      <c r="AP44" s="29">
        <f t="shared" si="23"/>
        <v>0.2</v>
      </c>
      <c r="AQ44" s="29">
        <f t="shared" si="24"/>
        <v>5.692307692307693E-2</v>
      </c>
      <c r="AR44" s="29">
        <f t="shared" si="25"/>
        <v>1.5333333333333334</v>
      </c>
      <c r="AS44" s="29">
        <f t="shared" si="26"/>
        <v>0.4966666666666667</v>
      </c>
      <c r="AT44" s="29">
        <f t="shared" si="27"/>
        <v>6.6666666666666666E-2</v>
      </c>
      <c r="AU44" s="29">
        <f t="shared" si="28"/>
        <v>4.3350908025776219E-4</v>
      </c>
      <c r="AV44" s="29">
        <f t="shared" si="29"/>
        <v>28.2</v>
      </c>
      <c r="AW44" s="29">
        <f t="shared" si="30"/>
        <v>0.28199999999999997</v>
      </c>
    </row>
    <row r="45" spans="1:58" ht="90" customHeight="1" thickBot="1" x14ac:dyDescent="0.25">
      <c r="A45" s="16" t="s">
        <v>83</v>
      </c>
      <c r="B45" s="17"/>
      <c r="C45" s="17"/>
      <c r="D45" s="17"/>
      <c r="E45" s="17" t="s">
        <v>45</v>
      </c>
      <c r="F45" s="18">
        <f t="shared" si="2"/>
        <v>30</v>
      </c>
      <c r="G45" s="29">
        <f t="shared" si="3"/>
        <v>0.11633085513520297</v>
      </c>
      <c r="H45" s="29">
        <f t="shared" si="4"/>
        <v>0.25841285358003596</v>
      </c>
      <c r="I45" s="77">
        <v>8</v>
      </c>
      <c r="J45" s="76">
        <v>2.1</v>
      </c>
      <c r="K45" s="76">
        <v>0</v>
      </c>
      <c r="L45" s="76">
        <v>1.1000000000000001</v>
      </c>
      <c r="M45" s="76">
        <v>0.2</v>
      </c>
      <c r="N45" s="76">
        <v>0</v>
      </c>
      <c r="O45" s="76">
        <v>1</v>
      </c>
      <c r="P45" s="76">
        <v>0</v>
      </c>
      <c r="Q45" s="76">
        <v>0</v>
      </c>
      <c r="R45" s="76">
        <v>4</v>
      </c>
      <c r="S45" s="76">
        <v>0</v>
      </c>
      <c r="T45" s="76">
        <v>0</v>
      </c>
      <c r="U45" s="76">
        <v>4</v>
      </c>
      <c r="V45" s="76">
        <v>0</v>
      </c>
      <c r="W45" s="78">
        <v>0</v>
      </c>
      <c r="X45" s="32">
        <f t="shared" si="5"/>
        <v>0</v>
      </c>
      <c r="Y45" s="29">
        <f t="shared" si="6"/>
        <v>0</v>
      </c>
      <c r="Z45" s="29">
        <f t="shared" si="7"/>
        <v>0.52380952380952384</v>
      </c>
      <c r="AA45" s="29">
        <f t="shared" si="8"/>
        <v>0.21214285714285713</v>
      </c>
      <c r="AB45" s="29">
        <f t="shared" si="9"/>
        <v>9.5238095238095233E-2</v>
      </c>
      <c r="AC45" s="29">
        <f t="shared" si="10"/>
        <v>0.17460317460317459</v>
      </c>
      <c r="AD45" s="29">
        <f t="shared" si="11"/>
        <v>0</v>
      </c>
      <c r="AE45" s="29">
        <f t="shared" si="12"/>
        <v>0</v>
      </c>
      <c r="AF45" s="29">
        <f t="shared" si="13"/>
        <v>0.47619047619047616</v>
      </c>
      <c r="AG45" s="29">
        <f t="shared" si="14"/>
        <v>0.1388888888888889</v>
      </c>
      <c r="AH45" s="29">
        <f t="shared" si="15"/>
        <v>0</v>
      </c>
      <c r="AI45" s="29">
        <f t="shared" si="16"/>
        <v>0</v>
      </c>
      <c r="AJ45" s="29">
        <f t="shared" si="17"/>
        <v>0</v>
      </c>
      <c r="AK45" s="29">
        <f t="shared" si="18"/>
        <v>0</v>
      </c>
      <c r="AL45" s="29">
        <f t="shared" si="19"/>
        <v>1.9047619047619047</v>
      </c>
      <c r="AM45" s="29">
        <f t="shared" si="20"/>
        <v>1</v>
      </c>
      <c r="AN45" s="29">
        <f t="shared" si="21"/>
        <v>0</v>
      </c>
      <c r="AO45" s="29">
        <f t="shared" si="22"/>
        <v>0</v>
      </c>
      <c r="AP45" s="29">
        <f t="shared" si="23"/>
        <v>0</v>
      </c>
      <c r="AQ45" s="29">
        <f t="shared" si="24"/>
        <v>0</v>
      </c>
      <c r="AR45" s="29">
        <f t="shared" si="25"/>
        <v>1.9047619047619047</v>
      </c>
      <c r="AS45" s="29">
        <f t="shared" si="26"/>
        <v>0.61697722567287783</v>
      </c>
      <c r="AT45" s="29">
        <f t="shared" si="27"/>
        <v>0</v>
      </c>
      <c r="AU45" s="29">
        <f t="shared" si="28"/>
        <v>0</v>
      </c>
      <c r="AV45" s="29">
        <f t="shared" si="29"/>
        <v>0</v>
      </c>
      <c r="AW45" s="29">
        <f t="shared" si="30"/>
        <v>0</v>
      </c>
    </row>
    <row r="46" spans="1:58" ht="102.75" customHeight="1" thickBot="1" x14ac:dyDescent="0.25">
      <c r="A46" s="16" t="s">
        <v>86</v>
      </c>
      <c r="B46" s="17"/>
      <c r="C46" s="17"/>
      <c r="D46" s="17"/>
      <c r="E46" s="17" t="s">
        <v>1</v>
      </c>
      <c r="F46" s="18">
        <f t="shared" si="2"/>
        <v>31</v>
      </c>
      <c r="G46" s="29">
        <f t="shared" si="3"/>
        <v>0.11199077273187946</v>
      </c>
      <c r="H46" s="29">
        <f t="shared" si="4"/>
        <v>0.24877196271482355</v>
      </c>
      <c r="I46" s="134">
        <v>9</v>
      </c>
      <c r="J46" s="96">
        <v>6.6</v>
      </c>
      <c r="K46" s="129">
        <v>0</v>
      </c>
      <c r="L46" s="129">
        <v>6.6</v>
      </c>
      <c r="M46" s="129">
        <v>0</v>
      </c>
      <c r="N46" s="135">
        <v>0</v>
      </c>
      <c r="O46" s="135">
        <v>6</v>
      </c>
      <c r="P46" s="135">
        <v>0</v>
      </c>
      <c r="Q46" s="97">
        <v>0</v>
      </c>
      <c r="R46" s="135">
        <v>0</v>
      </c>
      <c r="S46" s="135">
        <v>1</v>
      </c>
      <c r="T46" s="135">
        <v>0</v>
      </c>
      <c r="U46" s="135">
        <v>17</v>
      </c>
      <c r="V46" s="135">
        <v>0</v>
      </c>
      <c r="W46" s="136">
        <v>37</v>
      </c>
      <c r="X46" s="32">
        <f t="shared" si="5"/>
        <v>0</v>
      </c>
      <c r="Y46" s="29">
        <f t="shared" si="6"/>
        <v>0</v>
      </c>
      <c r="Z46" s="29">
        <f t="shared" si="7"/>
        <v>1</v>
      </c>
      <c r="AA46" s="29">
        <f t="shared" si="8"/>
        <v>0.40499999999999997</v>
      </c>
      <c r="AB46" s="29">
        <f t="shared" si="9"/>
        <v>0</v>
      </c>
      <c r="AC46" s="29">
        <f t="shared" si="10"/>
        <v>0</v>
      </c>
      <c r="AD46" s="29">
        <f t="shared" si="11"/>
        <v>0</v>
      </c>
      <c r="AE46" s="29">
        <f t="shared" si="12"/>
        <v>0</v>
      </c>
      <c r="AF46" s="29">
        <f t="shared" si="13"/>
        <v>0.90909090909090917</v>
      </c>
      <c r="AG46" s="29">
        <f t="shared" si="14"/>
        <v>0.26515151515151519</v>
      </c>
      <c r="AH46" s="29">
        <f t="shared" si="15"/>
        <v>0</v>
      </c>
      <c r="AI46" s="29">
        <f t="shared" si="16"/>
        <v>0</v>
      </c>
      <c r="AJ46" s="29">
        <f t="shared" si="17"/>
        <v>0</v>
      </c>
      <c r="AK46" s="29">
        <f t="shared" si="18"/>
        <v>0</v>
      </c>
      <c r="AL46" s="29">
        <f t="shared" si="19"/>
        <v>0</v>
      </c>
      <c r="AM46" s="29">
        <f t="shared" si="20"/>
        <v>0</v>
      </c>
      <c r="AN46" s="29">
        <f t="shared" si="21"/>
        <v>0.15151515151515152</v>
      </c>
      <c r="AO46" s="29">
        <f t="shared" si="22"/>
        <v>0.10780885780885781</v>
      </c>
      <c r="AP46" s="29">
        <f t="shared" si="23"/>
        <v>0</v>
      </c>
      <c r="AQ46" s="29">
        <f t="shared" si="24"/>
        <v>0</v>
      </c>
      <c r="AR46" s="29">
        <f t="shared" si="25"/>
        <v>2.5757575757575757</v>
      </c>
      <c r="AS46" s="29">
        <f t="shared" si="26"/>
        <v>0.83432147562582348</v>
      </c>
      <c r="AT46" s="29">
        <f t="shared" si="27"/>
        <v>0</v>
      </c>
      <c r="AU46" s="29">
        <f t="shared" si="28"/>
        <v>0</v>
      </c>
      <c r="AV46" s="29">
        <f t="shared" si="29"/>
        <v>5.6060606060606064</v>
      </c>
      <c r="AW46" s="29">
        <f t="shared" si="30"/>
        <v>5.6060606060606061E-2</v>
      </c>
    </row>
    <row r="47" spans="1:58" ht="115.5" customHeight="1" thickBot="1" x14ac:dyDescent="0.25">
      <c r="A47" s="21" t="s">
        <v>88</v>
      </c>
      <c r="B47" s="170"/>
      <c r="C47" s="22"/>
      <c r="D47" s="22"/>
      <c r="E47" s="22" t="s">
        <v>62</v>
      </c>
      <c r="F47" s="18">
        <f t="shared" si="2"/>
        <v>32</v>
      </c>
      <c r="G47" s="29">
        <f t="shared" si="3"/>
        <v>0.10991596935592549</v>
      </c>
      <c r="H47" s="29">
        <f t="shared" si="4"/>
        <v>0.24416307489761782</v>
      </c>
      <c r="I47" s="87">
        <v>15</v>
      </c>
      <c r="J47" s="87">
        <v>11.25</v>
      </c>
      <c r="K47" s="87">
        <v>1.75</v>
      </c>
      <c r="L47" s="87">
        <v>7.75</v>
      </c>
      <c r="M47" s="87">
        <v>0</v>
      </c>
      <c r="N47" s="87">
        <v>0</v>
      </c>
      <c r="O47" s="119">
        <v>3</v>
      </c>
      <c r="P47" s="119">
        <v>37</v>
      </c>
      <c r="Q47" s="119">
        <v>10011330</v>
      </c>
      <c r="R47" s="119">
        <v>0</v>
      </c>
      <c r="S47" s="119">
        <v>4</v>
      </c>
      <c r="T47" s="119">
        <v>0</v>
      </c>
      <c r="U47" s="119">
        <v>10</v>
      </c>
      <c r="V47" s="119">
        <v>0</v>
      </c>
      <c r="W47" s="119">
        <v>72</v>
      </c>
      <c r="X47" s="32">
        <f t="shared" si="5"/>
        <v>0.15555555555555556</v>
      </c>
      <c r="Y47" s="29">
        <f t="shared" si="6"/>
        <v>0.2592592592592593</v>
      </c>
      <c r="Z47" s="29">
        <f t="shared" si="7"/>
        <v>0.68888888888888888</v>
      </c>
      <c r="AA47" s="29">
        <f t="shared" si="8"/>
        <v>0.27899999999999997</v>
      </c>
      <c r="AB47" s="29">
        <f t="shared" si="9"/>
        <v>0</v>
      </c>
      <c r="AC47" s="29">
        <f t="shared" si="10"/>
        <v>0</v>
      </c>
      <c r="AD47" s="29">
        <f t="shared" si="11"/>
        <v>0</v>
      </c>
      <c r="AE47" s="29">
        <f t="shared" si="12"/>
        <v>0</v>
      </c>
      <c r="AF47" s="29">
        <f t="shared" si="13"/>
        <v>0.26666666666666666</v>
      </c>
      <c r="AG47" s="29">
        <f t="shared" si="14"/>
        <v>7.7777777777777779E-2</v>
      </c>
      <c r="AH47" s="29">
        <f t="shared" si="15"/>
        <v>3.2888888888888888</v>
      </c>
      <c r="AI47" s="29">
        <f t="shared" si="16"/>
        <v>0.19877899877899877</v>
      </c>
      <c r="AJ47" s="29">
        <f t="shared" si="17"/>
        <v>889896</v>
      </c>
      <c r="AK47" s="29">
        <f t="shared" si="18"/>
        <v>0.19127194959388216</v>
      </c>
      <c r="AL47" s="29">
        <f t="shared" si="19"/>
        <v>0</v>
      </c>
      <c r="AM47" s="29">
        <f t="shared" si="20"/>
        <v>0</v>
      </c>
      <c r="AN47" s="29">
        <f t="shared" si="21"/>
        <v>0.35555555555555557</v>
      </c>
      <c r="AO47" s="29">
        <f t="shared" si="22"/>
        <v>0.25299145299145298</v>
      </c>
      <c r="AP47" s="29">
        <f t="shared" si="23"/>
        <v>0</v>
      </c>
      <c r="AQ47" s="29">
        <f t="shared" si="24"/>
        <v>0</v>
      </c>
      <c r="AR47" s="29">
        <f t="shared" si="25"/>
        <v>0.88888888888888884</v>
      </c>
      <c r="AS47" s="29">
        <f t="shared" si="26"/>
        <v>0.28792270531400965</v>
      </c>
      <c r="AT47" s="29">
        <f t="shared" si="27"/>
        <v>0</v>
      </c>
      <c r="AU47" s="29">
        <f t="shared" si="28"/>
        <v>0</v>
      </c>
      <c r="AV47" s="29">
        <f t="shared" si="29"/>
        <v>6.4</v>
      </c>
      <c r="AW47" s="29">
        <f t="shared" si="30"/>
        <v>6.4000000000000001E-2</v>
      </c>
    </row>
    <row r="48" spans="1:58" ht="192" thickBot="1" x14ac:dyDescent="0.25">
      <c r="A48" s="16" t="s">
        <v>84</v>
      </c>
      <c r="B48" s="17"/>
      <c r="C48" s="17"/>
      <c r="D48" s="17"/>
      <c r="E48" s="17" t="s">
        <v>49</v>
      </c>
      <c r="F48" s="18">
        <f t="shared" ref="F48:F79" si="31">RANK(H48,$H$16:$H$117,0)</f>
        <v>33</v>
      </c>
      <c r="G48" s="29">
        <f t="shared" ref="G48:G79" si="32">Y48*$I$8+AA48*$J$8+AC48*$K$8+AE48*$L$8+AG48*$M$8+AI48*$N$8+AK48*$O$8+AM48*$P$8+AO48*$Q$8+AQ48*$R$8+AS48*$S$8+AU48*$T$8+AW48*$U$8</f>
        <v>0.10796234273084708</v>
      </c>
      <c r="H48" s="29">
        <f t="shared" ref="H48:H79" si="33">G48/MAX($G$16:$G$112)</f>
        <v>0.23982336441900315</v>
      </c>
      <c r="I48" s="114">
        <v>10</v>
      </c>
      <c r="J48" s="189">
        <v>6.4</v>
      </c>
      <c r="K48" s="189">
        <v>0.85</v>
      </c>
      <c r="L48" s="189">
        <v>6.15</v>
      </c>
      <c r="M48" s="189">
        <v>0.8</v>
      </c>
      <c r="N48" s="189">
        <v>0</v>
      </c>
      <c r="O48" s="189">
        <v>1</v>
      </c>
      <c r="P48" s="189">
        <v>12</v>
      </c>
      <c r="Q48" s="113">
        <v>1410000</v>
      </c>
      <c r="R48" s="113">
        <v>1</v>
      </c>
      <c r="S48" s="113">
        <v>3</v>
      </c>
      <c r="T48" s="113">
        <v>3</v>
      </c>
      <c r="U48" s="113">
        <v>2</v>
      </c>
      <c r="V48" s="113">
        <v>0</v>
      </c>
      <c r="W48" s="211">
        <v>0</v>
      </c>
      <c r="X48" s="32">
        <f t="shared" ref="X48:X79" si="34">IF(J48=0,0,K48/J48)</f>
        <v>0.1328125</v>
      </c>
      <c r="Y48" s="29">
        <f t="shared" ref="Y48:Y79" si="35">IFERROR(X48/$X$13,0)</f>
        <v>0.22135416666666669</v>
      </c>
      <c r="Z48" s="29">
        <f t="shared" ref="Z48:Z79" si="36">IF(J48=0,0,L48/J48)</f>
        <v>0.9609375</v>
      </c>
      <c r="AA48" s="29">
        <f t="shared" ref="AA48:AA79" si="37">IFERROR(Z48/$Z$13,0)</f>
        <v>0.38917968749999993</v>
      </c>
      <c r="AB48" s="29">
        <f t="shared" ref="AB48:AB79" si="38">IF(J48=0,0,M48/J48)</f>
        <v>0.125</v>
      </c>
      <c r="AC48" s="29">
        <f t="shared" ref="AC48:AC79" si="39">IFERROR(AB48/$AB$13,0)</f>
        <v>0.22916666666666669</v>
      </c>
      <c r="AD48" s="29">
        <f t="shared" ref="AD48:AD79" si="40">IF(J48=0,0,N48/J48)</f>
        <v>0</v>
      </c>
      <c r="AE48" s="29">
        <f t="shared" ref="AE48:AE79" si="41">AD48/$AD$13</f>
        <v>0</v>
      </c>
      <c r="AF48" s="29">
        <f t="shared" ref="AF48:AF79" si="42">IF(J48=0,0,O48/J48)</f>
        <v>0.15625</v>
      </c>
      <c r="AG48" s="29">
        <f t="shared" ref="AG48:AG79" si="43">IFERROR(AF48/$AF$13,0)</f>
        <v>4.5572916666666671E-2</v>
      </c>
      <c r="AH48" s="29">
        <f t="shared" ref="AH48:AH79" si="44">IF(J48=0,0,P48/J48)</f>
        <v>1.875</v>
      </c>
      <c r="AI48" s="29">
        <f t="shared" ref="AI48:AI79" si="45">IFERROR(AH48/$AH$13,0)</f>
        <v>0.11332417582417581</v>
      </c>
      <c r="AJ48" s="29">
        <f t="shared" ref="AJ48:AJ79" si="46">IF(J48=0,0,Q48/J48)</f>
        <v>220312.5</v>
      </c>
      <c r="AK48" s="29">
        <f t="shared" ref="AK48:AK79" si="47">IFERROR(AJ48/$AJ$13,0)</f>
        <v>4.7353400166875864E-2</v>
      </c>
      <c r="AL48" s="29">
        <f t="shared" ref="AL48:AL79" si="48">IF(J48=0,0,R48/J48)</f>
        <v>0.15625</v>
      </c>
      <c r="AM48" s="29">
        <f t="shared" ref="AM48:AM79" si="49">IFERROR(AL48/$AL$13,0)</f>
        <v>8.203125E-2</v>
      </c>
      <c r="AN48" s="29">
        <f t="shared" ref="AN48:AN79" si="50">IF(J48=0,0,S48/J48)</f>
        <v>0.46875</v>
      </c>
      <c r="AO48" s="29">
        <f t="shared" ref="AO48:AO79" si="51">IFERROR(AN48/$AN$13,0)</f>
        <v>0.33353365384615385</v>
      </c>
      <c r="AP48" s="29">
        <f t="shared" ref="AP48:AP79" si="52">IF(J48=0,0,T48/J48)</f>
        <v>0.46875</v>
      </c>
      <c r="AQ48" s="29">
        <f t="shared" ref="AQ48:AQ79" si="53">IFERROR(AP48/$AP$13,0)</f>
        <v>0.13341346153846156</v>
      </c>
      <c r="AR48" s="29">
        <f t="shared" ref="AR48:AR79" si="54">IF(J48=0,0,U48/J48)</f>
        <v>0.3125</v>
      </c>
      <c r="AS48" s="29">
        <f t="shared" ref="AS48:AS79" si="55">IFERROR(AR48/$AR$13,0)</f>
        <v>0.10122282608695653</v>
      </c>
      <c r="AT48" s="29">
        <f t="shared" ref="AT48:AT79" si="56">IF(J48=0,0,V48/J48)</f>
        <v>0</v>
      </c>
      <c r="AU48" s="29">
        <f t="shared" ref="AU48:AU79" si="57">IFERROR(AT48/$AT$13,0)</f>
        <v>0</v>
      </c>
      <c r="AV48" s="29">
        <f t="shared" ref="AV48:AV79" si="58">IF(J48=0,0,W48/J48)</f>
        <v>0</v>
      </c>
      <c r="AW48" s="29">
        <f t="shared" ref="AW48:AW79" si="59">IFERROR(AV48/$AV$13,0)</f>
        <v>0</v>
      </c>
    </row>
    <row r="49" spans="1:50" ht="64.5" thickBot="1" x14ac:dyDescent="0.25">
      <c r="A49" s="16" t="s">
        <v>75</v>
      </c>
      <c r="B49" s="17"/>
      <c r="C49" s="17"/>
      <c r="D49" s="17"/>
      <c r="E49" s="17" t="s">
        <v>11</v>
      </c>
      <c r="F49" s="18">
        <f t="shared" si="31"/>
        <v>34</v>
      </c>
      <c r="G49" s="29">
        <f t="shared" si="32"/>
        <v>0.10775963971116209</v>
      </c>
      <c r="H49" s="29">
        <f t="shared" si="33"/>
        <v>0.23937308778615962</v>
      </c>
      <c r="I49" s="174">
        <v>8</v>
      </c>
      <c r="J49" s="188">
        <v>4.0999999999999996</v>
      </c>
      <c r="K49" s="188">
        <v>0</v>
      </c>
      <c r="L49" s="188">
        <v>3.1</v>
      </c>
      <c r="M49" s="162">
        <v>0</v>
      </c>
      <c r="N49" s="162">
        <v>0</v>
      </c>
      <c r="O49" s="162">
        <v>0</v>
      </c>
      <c r="P49" s="199">
        <v>33</v>
      </c>
      <c r="Q49" s="135">
        <v>0</v>
      </c>
      <c r="R49" s="162">
        <v>0</v>
      </c>
      <c r="S49" s="162">
        <v>0</v>
      </c>
      <c r="T49" s="162">
        <v>4</v>
      </c>
      <c r="U49" s="162">
        <v>5</v>
      </c>
      <c r="V49" s="157">
        <v>1</v>
      </c>
      <c r="W49" s="157">
        <v>29</v>
      </c>
      <c r="X49" s="32">
        <f t="shared" si="34"/>
        <v>0</v>
      </c>
      <c r="Y49" s="29">
        <f t="shared" si="35"/>
        <v>0</v>
      </c>
      <c r="Z49" s="29">
        <f t="shared" si="36"/>
        <v>0.75609756097560987</v>
      </c>
      <c r="AA49" s="29">
        <f t="shared" si="37"/>
        <v>0.30621951219512195</v>
      </c>
      <c r="AB49" s="29">
        <f t="shared" si="38"/>
        <v>0</v>
      </c>
      <c r="AC49" s="29">
        <f t="shared" si="39"/>
        <v>0</v>
      </c>
      <c r="AD49" s="29">
        <f t="shared" si="40"/>
        <v>0</v>
      </c>
      <c r="AE49" s="29">
        <f t="shared" si="41"/>
        <v>0</v>
      </c>
      <c r="AF49" s="29">
        <f t="shared" si="42"/>
        <v>0</v>
      </c>
      <c r="AG49" s="29">
        <f t="shared" si="43"/>
        <v>0</v>
      </c>
      <c r="AH49" s="29">
        <f t="shared" si="44"/>
        <v>8.0487804878048781</v>
      </c>
      <c r="AI49" s="29">
        <f t="shared" si="45"/>
        <v>0.48646475475743767</v>
      </c>
      <c r="AJ49" s="29">
        <f t="shared" si="46"/>
        <v>0</v>
      </c>
      <c r="AK49" s="29">
        <f t="shared" si="47"/>
        <v>0</v>
      </c>
      <c r="AL49" s="29">
        <f t="shared" si="48"/>
        <v>0</v>
      </c>
      <c r="AM49" s="29">
        <f t="shared" si="49"/>
        <v>0</v>
      </c>
      <c r="AN49" s="29">
        <f t="shared" si="50"/>
        <v>0</v>
      </c>
      <c r="AO49" s="29">
        <f t="shared" si="51"/>
        <v>0</v>
      </c>
      <c r="AP49" s="29">
        <f t="shared" si="52"/>
        <v>0.97560975609756106</v>
      </c>
      <c r="AQ49" s="29">
        <f t="shared" si="53"/>
        <v>0.27767354596622895</v>
      </c>
      <c r="AR49" s="29">
        <f t="shared" si="54"/>
        <v>1.2195121951219514</v>
      </c>
      <c r="AS49" s="29">
        <f t="shared" si="55"/>
        <v>0.39501590668080599</v>
      </c>
      <c r="AT49" s="29">
        <f t="shared" si="56"/>
        <v>0.24390243902439027</v>
      </c>
      <c r="AU49" s="29">
        <f t="shared" si="57"/>
        <v>1.5860088302113251E-3</v>
      </c>
      <c r="AV49" s="29">
        <f t="shared" si="58"/>
        <v>7.073170731707318</v>
      </c>
      <c r="AW49" s="29">
        <f t="shared" si="59"/>
        <v>7.0731707317073178E-2</v>
      </c>
    </row>
    <row r="50" spans="1:50" ht="128.25" customHeight="1" thickBot="1" x14ac:dyDescent="0.25">
      <c r="A50" s="35" t="s">
        <v>154</v>
      </c>
      <c r="B50" s="17"/>
      <c r="C50" s="17"/>
      <c r="D50" s="17"/>
      <c r="E50" s="17" t="s">
        <v>18</v>
      </c>
      <c r="F50" s="18">
        <f t="shared" si="31"/>
        <v>35</v>
      </c>
      <c r="G50" s="29">
        <f t="shared" si="32"/>
        <v>0.10676045160026852</v>
      </c>
      <c r="H50" s="29">
        <f t="shared" si="33"/>
        <v>0.23715353003684916</v>
      </c>
      <c r="I50" s="134">
        <v>7</v>
      </c>
      <c r="J50" s="129">
        <v>4.75</v>
      </c>
      <c r="K50" s="135">
        <v>0</v>
      </c>
      <c r="L50" s="130">
        <v>4.5</v>
      </c>
      <c r="M50" s="135">
        <v>0</v>
      </c>
      <c r="N50" s="135">
        <v>0</v>
      </c>
      <c r="O50" s="135">
        <v>1</v>
      </c>
      <c r="P50" s="135">
        <v>16</v>
      </c>
      <c r="Q50" s="135">
        <v>0</v>
      </c>
      <c r="R50" s="135">
        <v>0</v>
      </c>
      <c r="S50" s="135">
        <v>5</v>
      </c>
      <c r="T50" s="135">
        <v>2</v>
      </c>
      <c r="U50" s="135">
        <v>4</v>
      </c>
      <c r="V50" s="135">
        <v>0</v>
      </c>
      <c r="W50" s="136">
        <v>7</v>
      </c>
      <c r="X50" s="32">
        <f t="shared" si="34"/>
        <v>0</v>
      </c>
      <c r="Y50" s="29">
        <f t="shared" si="35"/>
        <v>0</v>
      </c>
      <c r="Z50" s="29">
        <f t="shared" si="36"/>
        <v>0.94736842105263153</v>
      </c>
      <c r="AA50" s="29">
        <f t="shared" si="37"/>
        <v>0.38368421052631574</v>
      </c>
      <c r="AB50" s="29">
        <f t="shared" si="38"/>
        <v>0</v>
      </c>
      <c r="AC50" s="29">
        <f t="shared" si="39"/>
        <v>0</v>
      </c>
      <c r="AD50" s="29">
        <f t="shared" si="40"/>
        <v>0</v>
      </c>
      <c r="AE50" s="29">
        <f t="shared" si="41"/>
        <v>0</v>
      </c>
      <c r="AF50" s="29">
        <f t="shared" si="42"/>
        <v>0.21052631578947367</v>
      </c>
      <c r="AG50" s="29">
        <f t="shared" si="43"/>
        <v>6.1403508771929821E-2</v>
      </c>
      <c r="AH50" s="29">
        <f t="shared" si="44"/>
        <v>3.3684210526315788</v>
      </c>
      <c r="AI50" s="29">
        <f t="shared" si="45"/>
        <v>0.20358588779641409</v>
      </c>
      <c r="AJ50" s="29">
        <f t="shared" si="46"/>
        <v>0</v>
      </c>
      <c r="AK50" s="29">
        <f t="shared" si="47"/>
        <v>0</v>
      </c>
      <c r="AL50" s="29">
        <f t="shared" si="48"/>
        <v>0</v>
      </c>
      <c r="AM50" s="29">
        <f t="shared" si="49"/>
        <v>0</v>
      </c>
      <c r="AN50" s="29">
        <f t="shared" si="50"/>
        <v>1.0526315789473684</v>
      </c>
      <c r="AO50" s="29">
        <f t="shared" si="51"/>
        <v>0.74898785425101211</v>
      </c>
      <c r="AP50" s="29">
        <f t="shared" si="52"/>
        <v>0.42105263157894735</v>
      </c>
      <c r="AQ50" s="29">
        <f t="shared" si="53"/>
        <v>0.11983805668016195</v>
      </c>
      <c r="AR50" s="29">
        <f t="shared" si="54"/>
        <v>0.84210526315789469</v>
      </c>
      <c r="AS50" s="29">
        <f t="shared" si="55"/>
        <v>0.27276887871853545</v>
      </c>
      <c r="AT50" s="29">
        <f t="shared" si="56"/>
        <v>0</v>
      </c>
      <c r="AU50" s="29">
        <f t="shared" si="57"/>
        <v>0</v>
      </c>
      <c r="AV50" s="29">
        <f t="shared" si="58"/>
        <v>1.4736842105263157</v>
      </c>
      <c r="AW50" s="29">
        <f t="shared" si="59"/>
        <v>1.4736842105263158E-2</v>
      </c>
    </row>
    <row r="51" spans="1:50" ht="115.5" customHeight="1" thickBot="1" x14ac:dyDescent="0.25">
      <c r="A51" s="16" t="s">
        <v>86</v>
      </c>
      <c r="B51" s="17"/>
      <c r="C51" s="17"/>
      <c r="D51" s="17"/>
      <c r="E51" s="17" t="s">
        <v>51</v>
      </c>
      <c r="F51" s="18">
        <f t="shared" si="31"/>
        <v>36</v>
      </c>
      <c r="G51" s="30">
        <f t="shared" si="32"/>
        <v>0.10236749763923676</v>
      </c>
      <c r="H51" s="29">
        <f t="shared" si="33"/>
        <v>0.22739519234220587</v>
      </c>
      <c r="I51" s="112">
        <v>11</v>
      </c>
      <c r="J51" s="101">
        <v>6.3</v>
      </c>
      <c r="K51" s="101">
        <v>0</v>
      </c>
      <c r="L51" s="101">
        <v>5.85</v>
      </c>
      <c r="M51" s="101">
        <v>0</v>
      </c>
      <c r="N51" s="101">
        <v>0</v>
      </c>
      <c r="O51" s="101">
        <v>2</v>
      </c>
      <c r="P51" s="101">
        <v>14</v>
      </c>
      <c r="Q51" s="112">
        <v>0</v>
      </c>
      <c r="R51" s="101">
        <v>0</v>
      </c>
      <c r="S51" s="101">
        <v>4</v>
      </c>
      <c r="T51" s="101">
        <v>1</v>
      </c>
      <c r="U51" s="101">
        <v>14</v>
      </c>
      <c r="V51" s="101">
        <v>0</v>
      </c>
      <c r="W51" s="102">
        <v>12</v>
      </c>
      <c r="X51" s="32">
        <f t="shared" si="34"/>
        <v>0</v>
      </c>
      <c r="Y51" s="30">
        <f t="shared" si="35"/>
        <v>0</v>
      </c>
      <c r="Z51" s="30">
        <f t="shared" si="36"/>
        <v>0.92857142857142849</v>
      </c>
      <c r="AA51" s="30">
        <f t="shared" si="37"/>
        <v>0.3760714285714285</v>
      </c>
      <c r="AB51" s="30">
        <f t="shared" si="38"/>
        <v>0</v>
      </c>
      <c r="AC51" s="30">
        <f t="shared" si="39"/>
        <v>0</v>
      </c>
      <c r="AD51" s="30">
        <f t="shared" si="40"/>
        <v>0</v>
      </c>
      <c r="AE51" s="30">
        <f t="shared" si="41"/>
        <v>0</v>
      </c>
      <c r="AF51" s="30">
        <f t="shared" si="42"/>
        <v>0.31746031746031744</v>
      </c>
      <c r="AG51" s="30">
        <f t="shared" si="43"/>
        <v>9.2592592592592587E-2</v>
      </c>
      <c r="AH51" s="30">
        <f t="shared" si="44"/>
        <v>2.2222222222222223</v>
      </c>
      <c r="AI51" s="30">
        <f t="shared" si="45"/>
        <v>0.1343101343101343</v>
      </c>
      <c r="AJ51" s="30">
        <f t="shared" si="46"/>
        <v>0</v>
      </c>
      <c r="AK51" s="30">
        <f t="shared" si="47"/>
        <v>0</v>
      </c>
      <c r="AL51" s="30">
        <f t="shared" si="48"/>
        <v>0</v>
      </c>
      <c r="AM51" s="30">
        <f t="shared" si="49"/>
        <v>0</v>
      </c>
      <c r="AN51" s="30">
        <f t="shared" si="50"/>
        <v>0.63492063492063489</v>
      </c>
      <c r="AO51" s="30">
        <f t="shared" si="51"/>
        <v>0.45177045177045172</v>
      </c>
      <c r="AP51" s="30">
        <f t="shared" si="52"/>
        <v>0.15873015873015872</v>
      </c>
      <c r="AQ51" s="30">
        <f t="shared" si="53"/>
        <v>4.5177045177045176E-2</v>
      </c>
      <c r="AR51" s="30">
        <f t="shared" si="54"/>
        <v>2.2222222222222223</v>
      </c>
      <c r="AS51" s="30">
        <f t="shared" si="55"/>
        <v>0.71980676328502424</v>
      </c>
      <c r="AT51" s="30">
        <f t="shared" si="56"/>
        <v>0</v>
      </c>
      <c r="AU51" s="30">
        <f t="shared" si="57"/>
        <v>0</v>
      </c>
      <c r="AV51" s="30">
        <f t="shared" si="58"/>
        <v>1.9047619047619049</v>
      </c>
      <c r="AW51" s="30">
        <f t="shared" si="59"/>
        <v>1.9047619047619049E-2</v>
      </c>
      <c r="AX51" s="6"/>
    </row>
    <row r="52" spans="1:50" ht="77.25" customHeight="1" thickBot="1" x14ac:dyDescent="0.25">
      <c r="A52" s="16" t="s">
        <v>83</v>
      </c>
      <c r="B52" s="17"/>
      <c r="C52" s="17"/>
      <c r="D52" s="17"/>
      <c r="E52" s="17" t="s">
        <v>43</v>
      </c>
      <c r="F52" s="18">
        <f t="shared" si="31"/>
        <v>37</v>
      </c>
      <c r="G52" s="29">
        <f t="shared" si="32"/>
        <v>0.10135902916958818</v>
      </c>
      <c r="H52" s="29">
        <f t="shared" si="33"/>
        <v>0.22515501956358661</v>
      </c>
      <c r="I52" s="77">
        <v>13</v>
      </c>
      <c r="J52" s="76">
        <v>5.95</v>
      </c>
      <c r="K52" s="76">
        <v>0</v>
      </c>
      <c r="L52" s="76">
        <v>5.05</v>
      </c>
      <c r="M52" s="76">
        <v>1</v>
      </c>
      <c r="N52" s="76">
        <v>0</v>
      </c>
      <c r="O52" s="76">
        <v>4</v>
      </c>
      <c r="P52" s="76">
        <v>1</v>
      </c>
      <c r="Q52" s="76">
        <v>0</v>
      </c>
      <c r="R52" s="76">
        <v>0</v>
      </c>
      <c r="S52" s="76">
        <v>2</v>
      </c>
      <c r="T52" s="76">
        <v>0</v>
      </c>
      <c r="U52" s="76">
        <v>10</v>
      </c>
      <c r="V52" s="76">
        <v>0</v>
      </c>
      <c r="W52" s="78">
        <v>0</v>
      </c>
      <c r="X52" s="32">
        <f t="shared" si="34"/>
        <v>0</v>
      </c>
      <c r="Y52" s="29">
        <f t="shared" si="35"/>
        <v>0</v>
      </c>
      <c r="Z52" s="29">
        <f t="shared" si="36"/>
        <v>0.84873949579831931</v>
      </c>
      <c r="AA52" s="29">
        <f t="shared" si="37"/>
        <v>0.34373949579831931</v>
      </c>
      <c r="AB52" s="29">
        <f t="shared" si="38"/>
        <v>0.16806722689075629</v>
      </c>
      <c r="AC52" s="29">
        <f t="shared" si="39"/>
        <v>0.3081232492997199</v>
      </c>
      <c r="AD52" s="29">
        <f t="shared" si="40"/>
        <v>0</v>
      </c>
      <c r="AE52" s="29">
        <f t="shared" si="41"/>
        <v>0</v>
      </c>
      <c r="AF52" s="29">
        <f t="shared" si="42"/>
        <v>0.67226890756302515</v>
      </c>
      <c r="AG52" s="29">
        <f t="shared" si="43"/>
        <v>0.19607843137254902</v>
      </c>
      <c r="AH52" s="29">
        <f t="shared" si="44"/>
        <v>0.16806722689075629</v>
      </c>
      <c r="AI52" s="29">
        <f t="shared" si="45"/>
        <v>1.0157909317573181E-2</v>
      </c>
      <c r="AJ52" s="29">
        <f t="shared" si="46"/>
        <v>0</v>
      </c>
      <c r="AK52" s="29">
        <f t="shared" si="47"/>
        <v>0</v>
      </c>
      <c r="AL52" s="29">
        <f t="shared" si="48"/>
        <v>0</v>
      </c>
      <c r="AM52" s="29">
        <f t="shared" si="49"/>
        <v>0</v>
      </c>
      <c r="AN52" s="29">
        <f t="shared" si="50"/>
        <v>0.33613445378151258</v>
      </c>
      <c r="AO52" s="29">
        <f t="shared" si="51"/>
        <v>0.23917259211376854</v>
      </c>
      <c r="AP52" s="29">
        <f t="shared" si="52"/>
        <v>0</v>
      </c>
      <c r="AQ52" s="29">
        <f t="shared" si="53"/>
        <v>0</v>
      </c>
      <c r="AR52" s="29">
        <f t="shared" si="54"/>
        <v>1.680672268907563</v>
      </c>
      <c r="AS52" s="29">
        <f t="shared" si="55"/>
        <v>0.54439166971136277</v>
      </c>
      <c r="AT52" s="29">
        <f t="shared" si="56"/>
        <v>0</v>
      </c>
      <c r="AU52" s="29">
        <f t="shared" si="57"/>
        <v>0</v>
      </c>
      <c r="AV52" s="29">
        <f t="shared" si="58"/>
        <v>0</v>
      </c>
      <c r="AW52" s="29">
        <f t="shared" si="59"/>
        <v>0</v>
      </c>
    </row>
    <row r="53" spans="1:50" ht="128.25" customHeight="1" thickBot="1" x14ac:dyDescent="0.25">
      <c r="A53" s="16" t="s">
        <v>83</v>
      </c>
      <c r="B53" s="17"/>
      <c r="C53" s="17"/>
      <c r="D53" s="17"/>
      <c r="E53" s="17" t="s">
        <v>146</v>
      </c>
      <c r="F53" s="18">
        <f t="shared" si="31"/>
        <v>38</v>
      </c>
      <c r="G53" s="29">
        <f t="shared" si="32"/>
        <v>9.865205627592552E-2</v>
      </c>
      <c r="H53" s="29">
        <f t="shared" si="33"/>
        <v>0.21914185487738039</v>
      </c>
      <c r="I53" s="77">
        <v>11</v>
      </c>
      <c r="J53" s="76">
        <v>9.6</v>
      </c>
      <c r="K53" s="76">
        <v>1</v>
      </c>
      <c r="L53" s="76">
        <v>8.6</v>
      </c>
      <c r="M53" s="76">
        <v>3</v>
      </c>
      <c r="N53" s="76">
        <v>0</v>
      </c>
      <c r="O53" s="76">
        <v>0</v>
      </c>
      <c r="P53" s="76">
        <v>0</v>
      </c>
      <c r="Q53" s="204">
        <v>900000</v>
      </c>
      <c r="R53" s="76">
        <v>4</v>
      </c>
      <c r="S53" s="76">
        <v>0</v>
      </c>
      <c r="T53" s="76">
        <v>5</v>
      </c>
      <c r="U53" s="76">
        <v>5</v>
      </c>
      <c r="V53" s="76">
        <v>0</v>
      </c>
      <c r="W53" s="78">
        <v>0</v>
      </c>
      <c r="X53" s="32">
        <f t="shared" si="34"/>
        <v>0.10416666666666667</v>
      </c>
      <c r="Y53" s="29">
        <f t="shared" si="35"/>
        <v>0.17361111111111113</v>
      </c>
      <c r="Z53" s="29">
        <f t="shared" si="36"/>
        <v>0.89583333333333337</v>
      </c>
      <c r="AA53" s="29">
        <f t="shared" si="37"/>
        <v>0.36281249999999998</v>
      </c>
      <c r="AB53" s="29">
        <f t="shared" si="38"/>
        <v>0.3125</v>
      </c>
      <c r="AC53" s="29">
        <f t="shared" si="39"/>
        <v>0.57291666666666674</v>
      </c>
      <c r="AD53" s="29">
        <f t="shared" si="40"/>
        <v>0</v>
      </c>
      <c r="AE53" s="29">
        <f t="shared" si="41"/>
        <v>0</v>
      </c>
      <c r="AF53" s="29">
        <f t="shared" si="42"/>
        <v>0</v>
      </c>
      <c r="AG53" s="29">
        <f t="shared" si="43"/>
        <v>0</v>
      </c>
      <c r="AH53" s="29">
        <f t="shared" si="44"/>
        <v>0</v>
      </c>
      <c r="AI53" s="29">
        <f t="shared" si="45"/>
        <v>0</v>
      </c>
      <c r="AJ53" s="29">
        <f t="shared" si="46"/>
        <v>93750</v>
      </c>
      <c r="AK53" s="29">
        <f t="shared" si="47"/>
        <v>2.0150383049734408E-2</v>
      </c>
      <c r="AL53" s="29">
        <f t="shared" si="48"/>
        <v>0.41666666666666669</v>
      </c>
      <c r="AM53" s="29">
        <f t="shared" si="49"/>
        <v>0.21875000000000003</v>
      </c>
      <c r="AN53" s="29">
        <f t="shared" si="50"/>
        <v>0</v>
      </c>
      <c r="AO53" s="29">
        <f t="shared" si="51"/>
        <v>0</v>
      </c>
      <c r="AP53" s="29">
        <f t="shared" si="52"/>
        <v>0.52083333333333337</v>
      </c>
      <c r="AQ53" s="29">
        <f t="shared" si="53"/>
        <v>0.14823717948717952</v>
      </c>
      <c r="AR53" s="29">
        <f t="shared" si="54"/>
        <v>0.52083333333333337</v>
      </c>
      <c r="AS53" s="29">
        <f t="shared" si="55"/>
        <v>0.16870471014492755</v>
      </c>
      <c r="AT53" s="29">
        <f t="shared" si="56"/>
        <v>0</v>
      </c>
      <c r="AU53" s="29">
        <f t="shared" si="57"/>
        <v>0</v>
      </c>
      <c r="AV53" s="29">
        <f t="shared" si="58"/>
        <v>0</v>
      </c>
      <c r="AW53" s="29">
        <f t="shared" si="59"/>
        <v>0</v>
      </c>
    </row>
    <row r="54" spans="1:50" ht="90" customHeight="1" thickBot="1" x14ac:dyDescent="0.25">
      <c r="A54" s="16" t="s">
        <v>87</v>
      </c>
      <c r="B54" s="20"/>
      <c r="C54" s="20"/>
      <c r="D54" s="20"/>
      <c r="E54" s="20" t="s">
        <v>55</v>
      </c>
      <c r="F54" s="18">
        <f t="shared" si="31"/>
        <v>39</v>
      </c>
      <c r="G54" s="29">
        <f t="shared" si="32"/>
        <v>9.7587958813255257E-2</v>
      </c>
      <c r="H54" s="29">
        <f t="shared" si="33"/>
        <v>0.2167781100093803</v>
      </c>
      <c r="I54" s="134">
        <v>12</v>
      </c>
      <c r="J54" s="135">
        <v>11</v>
      </c>
      <c r="K54" s="135">
        <v>1</v>
      </c>
      <c r="L54" s="135">
        <v>8</v>
      </c>
      <c r="M54" s="135">
        <v>1</v>
      </c>
      <c r="N54" s="135">
        <v>0</v>
      </c>
      <c r="O54" s="135">
        <v>5</v>
      </c>
      <c r="P54" s="135">
        <v>121</v>
      </c>
      <c r="Q54" s="135">
        <v>0</v>
      </c>
      <c r="R54" s="135">
        <v>0</v>
      </c>
      <c r="S54" s="135">
        <v>0</v>
      </c>
      <c r="T54" s="135">
        <v>1</v>
      </c>
      <c r="U54" s="135">
        <v>8</v>
      </c>
      <c r="V54" s="135">
        <v>0</v>
      </c>
      <c r="W54" s="136">
        <v>0</v>
      </c>
      <c r="X54" s="32">
        <f t="shared" si="34"/>
        <v>9.0909090909090912E-2</v>
      </c>
      <c r="Y54" s="29">
        <f t="shared" si="35"/>
        <v>0.15151515151515152</v>
      </c>
      <c r="Z54" s="29">
        <f t="shared" si="36"/>
        <v>0.72727272727272729</v>
      </c>
      <c r="AA54" s="29">
        <f t="shared" si="37"/>
        <v>0.2945454545454545</v>
      </c>
      <c r="AB54" s="29">
        <f t="shared" si="38"/>
        <v>9.0909090909090912E-2</v>
      </c>
      <c r="AC54" s="29">
        <f t="shared" si="39"/>
        <v>0.16666666666666669</v>
      </c>
      <c r="AD54" s="29">
        <f t="shared" si="40"/>
        <v>0</v>
      </c>
      <c r="AE54" s="29">
        <f t="shared" si="41"/>
        <v>0</v>
      </c>
      <c r="AF54" s="29">
        <f t="shared" si="42"/>
        <v>0.45454545454545453</v>
      </c>
      <c r="AG54" s="29">
        <f t="shared" si="43"/>
        <v>0.13257575757575757</v>
      </c>
      <c r="AH54" s="29">
        <f t="shared" si="44"/>
        <v>11</v>
      </c>
      <c r="AI54" s="29">
        <f t="shared" si="45"/>
        <v>0.6648351648351648</v>
      </c>
      <c r="AJ54" s="29">
        <f t="shared" si="46"/>
        <v>0</v>
      </c>
      <c r="AK54" s="29">
        <f t="shared" si="47"/>
        <v>0</v>
      </c>
      <c r="AL54" s="29">
        <f t="shared" si="48"/>
        <v>0</v>
      </c>
      <c r="AM54" s="29">
        <f t="shared" si="49"/>
        <v>0</v>
      </c>
      <c r="AN54" s="29">
        <f t="shared" si="50"/>
        <v>0</v>
      </c>
      <c r="AO54" s="29">
        <f t="shared" si="51"/>
        <v>0</v>
      </c>
      <c r="AP54" s="29">
        <f t="shared" si="52"/>
        <v>9.0909090909090912E-2</v>
      </c>
      <c r="AQ54" s="29">
        <f t="shared" si="53"/>
        <v>2.5874125874125877E-2</v>
      </c>
      <c r="AR54" s="29">
        <f t="shared" si="54"/>
        <v>0.72727272727272729</v>
      </c>
      <c r="AS54" s="29">
        <f t="shared" si="55"/>
        <v>0.23557312252964427</v>
      </c>
      <c r="AT54" s="29">
        <f t="shared" si="56"/>
        <v>0</v>
      </c>
      <c r="AU54" s="29">
        <f t="shared" si="57"/>
        <v>0</v>
      </c>
      <c r="AV54" s="29">
        <f t="shared" si="58"/>
        <v>0</v>
      </c>
      <c r="AW54" s="29">
        <f t="shared" si="59"/>
        <v>0</v>
      </c>
    </row>
    <row r="55" spans="1:50" ht="102.75" customHeight="1" thickBot="1" x14ac:dyDescent="0.25">
      <c r="A55" s="16" t="s">
        <v>86</v>
      </c>
      <c r="B55" s="17"/>
      <c r="C55" s="17"/>
      <c r="D55" s="17"/>
      <c r="E55" s="17" t="s">
        <v>52</v>
      </c>
      <c r="F55" s="18">
        <f t="shared" si="31"/>
        <v>40</v>
      </c>
      <c r="G55" s="29">
        <f t="shared" si="32"/>
        <v>9.6738997090493425E-2</v>
      </c>
      <c r="H55" s="29">
        <f t="shared" si="33"/>
        <v>0.21489225933713915</v>
      </c>
      <c r="I55" s="134">
        <v>24</v>
      </c>
      <c r="J55" s="129">
        <v>11.55</v>
      </c>
      <c r="K55" s="79">
        <v>0.75</v>
      </c>
      <c r="L55" s="129">
        <v>11.05</v>
      </c>
      <c r="M55" s="129">
        <v>1.45</v>
      </c>
      <c r="N55" s="135">
        <v>0</v>
      </c>
      <c r="O55" s="135">
        <v>2</v>
      </c>
      <c r="P55" s="135">
        <v>10</v>
      </c>
      <c r="Q55" s="135">
        <v>0</v>
      </c>
      <c r="R55" s="135">
        <v>0</v>
      </c>
      <c r="S55" s="135">
        <v>5</v>
      </c>
      <c r="T55" s="135">
        <v>1</v>
      </c>
      <c r="U55" s="135">
        <v>24</v>
      </c>
      <c r="V55" s="135">
        <v>0</v>
      </c>
      <c r="W55" s="136">
        <v>79</v>
      </c>
      <c r="X55" s="32">
        <f t="shared" si="34"/>
        <v>6.4935064935064929E-2</v>
      </c>
      <c r="Y55" s="29">
        <f t="shared" si="35"/>
        <v>0.10822510822510822</v>
      </c>
      <c r="Z55" s="29">
        <f t="shared" si="36"/>
        <v>0.95670995670995673</v>
      </c>
      <c r="AA55" s="29">
        <f t="shared" si="37"/>
        <v>0.38746753246753241</v>
      </c>
      <c r="AB55" s="29">
        <f t="shared" si="38"/>
        <v>0.12554112554112554</v>
      </c>
      <c r="AC55" s="29">
        <f t="shared" si="39"/>
        <v>0.23015873015873017</v>
      </c>
      <c r="AD55" s="29">
        <f t="shared" si="40"/>
        <v>0</v>
      </c>
      <c r="AE55" s="29">
        <f t="shared" si="41"/>
        <v>0</v>
      </c>
      <c r="AF55" s="29">
        <f t="shared" si="42"/>
        <v>0.17316017316017315</v>
      </c>
      <c r="AG55" s="29">
        <f t="shared" si="43"/>
        <v>5.0505050505050504E-2</v>
      </c>
      <c r="AH55" s="29">
        <f t="shared" si="44"/>
        <v>0.86580086580086579</v>
      </c>
      <c r="AI55" s="29">
        <f t="shared" si="45"/>
        <v>5.2328623757195179E-2</v>
      </c>
      <c r="AJ55" s="29">
        <f t="shared" si="46"/>
        <v>0</v>
      </c>
      <c r="AK55" s="29">
        <f t="shared" si="47"/>
        <v>0</v>
      </c>
      <c r="AL55" s="29">
        <f t="shared" si="48"/>
        <v>0</v>
      </c>
      <c r="AM55" s="29">
        <f t="shared" si="49"/>
        <v>0</v>
      </c>
      <c r="AN55" s="29">
        <f t="shared" si="50"/>
        <v>0.4329004329004329</v>
      </c>
      <c r="AO55" s="29">
        <f t="shared" si="51"/>
        <v>0.30802530802530803</v>
      </c>
      <c r="AP55" s="29">
        <f t="shared" si="52"/>
        <v>8.6580086580086577E-2</v>
      </c>
      <c r="AQ55" s="29">
        <f t="shared" si="53"/>
        <v>2.4642024642024644E-2</v>
      </c>
      <c r="AR55" s="29">
        <f t="shared" si="54"/>
        <v>2.0779220779220777</v>
      </c>
      <c r="AS55" s="29">
        <f t="shared" si="55"/>
        <v>0.67306606437041216</v>
      </c>
      <c r="AT55" s="29">
        <f t="shared" si="56"/>
        <v>0</v>
      </c>
      <c r="AU55" s="29">
        <f t="shared" si="57"/>
        <v>0</v>
      </c>
      <c r="AV55" s="29">
        <f t="shared" si="58"/>
        <v>6.8398268398268396</v>
      </c>
      <c r="AW55" s="29">
        <f t="shared" si="59"/>
        <v>6.8398268398268403E-2</v>
      </c>
    </row>
    <row r="56" spans="1:50" ht="77.25" customHeight="1" thickBot="1" x14ac:dyDescent="0.25">
      <c r="A56" s="16" t="s">
        <v>75</v>
      </c>
      <c r="B56" s="17"/>
      <c r="C56" s="17"/>
      <c r="D56" s="17"/>
      <c r="E56" s="17" t="s">
        <v>12</v>
      </c>
      <c r="F56" s="18">
        <f t="shared" si="31"/>
        <v>41</v>
      </c>
      <c r="G56" s="29">
        <f t="shared" si="32"/>
        <v>9.6381692875398467E-2</v>
      </c>
      <c r="H56" s="29">
        <f t="shared" si="33"/>
        <v>0.21409855759986959</v>
      </c>
      <c r="I56" s="134">
        <v>11</v>
      </c>
      <c r="J56" s="135">
        <v>4</v>
      </c>
      <c r="K56" s="135">
        <v>0</v>
      </c>
      <c r="L56" s="135">
        <v>3</v>
      </c>
      <c r="M56" s="130">
        <v>0.3</v>
      </c>
      <c r="N56" s="135">
        <v>0</v>
      </c>
      <c r="O56" s="135">
        <v>0</v>
      </c>
      <c r="P56" s="135">
        <v>10</v>
      </c>
      <c r="Q56" s="135">
        <v>0</v>
      </c>
      <c r="R56" s="135">
        <v>0</v>
      </c>
      <c r="S56" s="135">
        <v>0</v>
      </c>
      <c r="T56" s="135">
        <v>4</v>
      </c>
      <c r="U56" s="135">
        <v>3</v>
      </c>
      <c r="V56" s="135">
        <v>41</v>
      </c>
      <c r="W56" s="136">
        <v>32</v>
      </c>
      <c r="X56" s="32">
        <f t="shared" si="34"/>
        <v>0</v>
      </c>
      <c r="Y56" s="29">
        <f t="shared" si="35"/>
        <v>0</v>
      </c>
      <c r="Z56" s="29">
        <f t="shared" si="36"/>
        <v>0.75</v>
      </c>
      <c r="AA56" s="29">
        <f t="shared" si="37"/>
        <v>0.30374999999999996</v>
      </c>
      <c r="AB56" s="29">
        <f t="shared" si="38"/>
        <v>7.4999999999999997E-2</v>
      </c>
      <c r="AC56" s="29">
        <f t="shared" si="39"/>
        <v>0.13750000000000001</v>
      </c>
      <c r="AD56" s="29">
        <f t="shared" si="40"/>
        <v>0</v>
      </c>
      <c r="AE56" s="29">
        <f t="shared" si="41"/>
        <v>0</v>
      </c>
      <c r="AF56" s="29">
        <f t="shared" si="42"/>
        <v>0</v>
      </c>
      <c r="AG56" s="29">
        <f t="shared" si="43"/>
        <v>0</v>
      </c>
      <c r="AH56" s="29">
        <f t="shared" si="44"/>
        <v>2.5</v>
      </c>
      <c r="AI56" s="29">
        <f t="shared" si="45"/>
        <v>0.15109890109890109</v>
      </c>
      <c r="AJ56" s="29">
        <f t="shared" si="46"/>
        <v>0</v>
      </c>
      <c r="AK56" s="29">
        <f t="shared" si="47"/>
        <v>0</v>
      </c>
      <c r="AL56" s="29">
        <f t="shared" si="48"/>
        <v>0</v>
      </c>
      <c r="AM56" s="29">
        <f t="shared" si="49"/>
        <v>0</v>
      </c>
      <c r="AN56" s="29">
        <f t="shared" si="50"/>
        <v>0</v>
      </c>
      <c r="AO56" s="29">
        <f t="shared" si="51"/>
        <v>0</v>
      </c>
      <c r="AP56" s="29">
        <f t="shared" si="52"/>
        <v>1</v>
      </c>
      <c r="AQ56" s="29">
        <f t="shared" si="53"/>
        <v>0.28461538461538466</v>
      </c>
      <c r="AR56" s="29">
        <f t="shared" si="54"/>
        <v>0.75</v>
      </c>
      <c r="AS56" s="29">
        <f t="shared" si="55"/>
        <v>0.24293478260869567</v>
      </c>
      <c r="AT56" s="29">
        <f t="shared" si="56"/>
        <v>10.25</v>
      </c>
      <c r="AU56" s="29">
        <f t="shared" si="57"/>
        <v>6.6652021089630933E-2</v>
      </c>
      <c r="AV56" s="29">
        <f t="shared" si="58"/>
        <v>8</v>
      </c>
      <c r="AW56" s="29">
        <f t="shared" si="59"/>
        <v>0.08</v>
      </c>
    </row>
    <row r="57" spans="1:50" ht="128.25" customHeight="1" thickBot="1" x14ac:dyDescent="0.25">
      <c r="A57" s="21" t="s">
        <v>88</v>
      </c>
      <c r="B57" s="22"/>
      <c r="C57" s="22"/>
      <c r="D57" s="22"/>
      <c r="E57" s="43" t="s">
        <v>73</v>
      </c>
      <c r="F57" s="18">
        <f t="shared" si="31"/>
        <v>42</v>
      </c>
      <c r="G57" s="29">
        <f t="shared" si="32"/>
        <v>9.5686750700487502E-2</v>
      </c>
      <c r="H57" s="29">
        <f t="shared" si="33"/>
        <v>0.21255483998270652</v>
      </c>
      <c r="I57" s="134">
        <v>15</v>
      </c>
      <c r="J57" s="134">
        <v>12</v>
      </c>
      <c r="K57" s="41">
        <v>0.25</v>
      </c>
      <c r="L57" s="135">
        <v>12</v>
      </c>
      <c r="M57" s="135">
        <v>0</v>
      </c>
      <c r="N57" s="135">
        <v>0</v>
      </c>
      <c r="O57" s="135">
        <v>6</v>
      </c>
      <c r="P57" s="135">
        <v>28</v>
      </c>
      <c r="Q57" s="88">
        <v>409725</v>
      </c>
      <c r="R57" s="135">
        <v>0</v>
      </c>
      <c r="S57" s="135">
        <v>4</v>
      </c>
      <c r="T57" s="135">
        <v>0</v>
      </c>
      <c r="U57" s="135">
        <v>24</v>
      </c>
      <c r="V57" s="135">
        <v>0</v>
      </c>
      <c r="W57" s="136">
        <v>32</v>
      </c>
      <c r="X57" s="32">
        <f t="shared" si="34"/>
        <v>2.0833333333333332E-2</v>
      </c>
      <c r="Y57" s="29">
        <f t="shared" si="35"/>
        <v>3.4722222222222224E-2</v>
      </c>
      <c r="Z57" s="29">
        <f t="shared" si="36"/>
        <v>1</v>
      </c>
      <c r="AA57" s="29">
        <f t="shared" si="37"/>
        <v>0.40499999999999997</v>
      </c>
      <c r="AB57" s="29">
        <f t="shared" si="38"/>
        <v>0</v>
      </c>
      <c r="AC57" s="29">
        <f t="shared" si="39"/>
        <v>0</v>
      </c>
      <c r="AD57" s="29">
        <f t="shared" si="40"/>
        <v>0</v>
      </c>
      <c r="AE57" s="29">
        <f t="shared" si="41"/>
        <v>0</v>
      </c>
      <c r="AF57" s="29">
        <f t="shared" si="42"/>
        <v>0.5</v>
      </c>
      <c r="AG57" s="29">
        <f t="shared" si="43"/>
        <v>0.14583333333333334</v>
      </c>
      <c r="AH57" s="29">
        <f t="shared" si="44"/>
        <v>2.3333333333333335</v>
      </c>
      <c r="AI57" s="29">
        <f t="shared" si="45"/>
        <v>0.14102564102564102</v>
      </c>
      <c r="AJ57" s="29">
        <f t="shared" si="46"/>
        <v>34143.75</v>
      </c>
      <c r="AK57" s="29">
        <f t="shared" si="47"/>
        <v>7.3387695067132722E-3</v>
      </c>
      <c r="AL57" s="29">
        <f t="shared" si="48"/>
        <v>0</v>
      </c>
      <c r="AM57" s="29">
        <f t="shared" si="49"/>
        <v>0</v>
      </c>
      <c r="AN57" s="29">
        <f t="shared" si="50"/>
        <v>0.33333333333333331</v>
      </c>
      <c r="AO57" s="29">
        <f t="shared" si="51"/>
        <v>0.23717948717948714</v>
      </c>
      <c r="AP57" s="29">
        <f t="shared" si="52"/>
        <v>0</v>
      </c>
      <c r="AQ57" s="29">
        <f t="shared" si="53"/>
        <v>0</v>
      </c>
      <c r="AR57" s="29">
        <f t="shared" si="54"/>
        <v>2</v>
      </c>
      <c r="AS57" s="29">
        <f t="shared" si="55"/>
        <v>0.64782608695652177</v>
      </c>
      <c r="AT57" s="29">
        <f t="shared" si="56"/>
        <v>0</v>
      </c>
      <c r="AU57" s="29">
        <f t="shared" si="57"/>
        <v>0</v>
      </c>
      <c r="AV57" s="29">
        <f t="shared" si="58"/>
        <v>2.6666666666666665</v>
      </c>
      <c r="AW57" s="29">
        <f t="shared" si="59"/>
        <v>2.6666666666666665E-2</v>
      </c>
    </row>
    <row r="58" spans="1:50" ht="102.75" customHeight="1" thickBot="1" x14ac:dyDescent="0.25">
      <c r="A58" s="35" t="s">
        <v>154</v>
      </c>
      <c r="B58" s="17"/>
      <c r="C58" s="17"/>
      <c r="D58" s="17"/>
      <c r="E58" s="17" t="s">
        <v>20</v>
      </c>
      <c r="F58" s="18">
        <f t="shared" si="31"/>
        <v>43</v>
      </c>
      <c r="G58" s="29">
        <f t="shared" si="32"/>
        <v>9.5381558658604981E-2</v>
      </c>
      <c r="H58" s="29">
        <f t="shared" si="33"/>
        <v>0.21187689820757627</v>
      </c>
      <c r="I58" s="134">
        <v>20</v>
      </c>
      <c r="J58" s="135">
        <v>12.5</v>
      </c>
      <c r="K58" s="135">
        <v>1.5</v>
      </c>
      <c r="L58" s="135">
        <v>9</v>
      </c>
      <c r="M58" s="135">
        <v>0</v>
      </c>
      <c r="N58" s="135">
        <v>0</v>
      </c>
      <c r="O58" s="133">
        <v>6</v>
      </c>
      <c r="P58" s="133">
        <v>51</v>
      </c>
      <c r="Q58" s="135">
        <v>100000</v>
      </c>
      <c r="R58" s="135">
        <v>0</v>
      </c>
      <c r="S58" s="135">
        <v>4</v>
      </c>
      <c r="T58" s="135">
        <v>2</v>
      </c>
      <c r="U58" s="135">
        <v>12</v>
      </c>
      <c r="V58" s="135">
        <v>1</v>
      </c>
      <c r="W58" s="136">
        <v>90</v>
      </c>
      <c r="X58" s="32">
        <f t="shared" si="34"/>
        <v>0.12</v>
      </c>
      <c r="Y58" s="29">
        <f t="shared" si="35"/>
        <v>0.2</v>
      </c>
      <c r="Z58" s="29">
        <f t="shared" si="36"/>
        <v>0.72</v>
      </c>
      <c r="AA58" s="29">
        <f t="shared" si="37"/>
        <v>0.29159999999999997</v>
      </c>
      <c r="AB58" s="29">
        <f t="shared" si="38"/>
        <v>0</v>
      </c>
      <c r="AC58" s="29">
        <f t="shared" si="39"/>
        <v>0</v>
      </c>
      <c r="AD58" s="29">
        <f t="shared" si="40"/>
        <v>0</v>
      </c>
      <c r="AE58" s="29">
        <f t="shared" si="41"/>
        <v>0</v>
      </c>
      <c r="AF58" s="29">
        <f t="shared" si="42"/>
        <v>0.48</v>
      </c>
      <c r="AG58" s="29">
        <f t="shared" si="43"/>
        <v>0.14000000000000001</v>
      </c>
      <c r="AH58" s="29">
        <f t="shared" si="44"/>
        <v>4.08</v>
      </c>
      <c r="AI58" s="29">
        <f t="shared" si="45"/>
        <v>0.24659340659340659</v>
      </c>
      <c r="AJ58" s="29">
        <f t="shared" si="46"/>
        <v>8000</v>
      </c>
      <c r="AK58" s="29">
        <f t="shared" si="47"/>
        <v>1.7194993535773362E-3</v>
      </c>
      <c r="AL58" s="29">
        <f t="shared" si="48"/>
        <v>0</v>
      </c>
      <c r="AM58" s="29">
        <f t="shared" si="49"/>
        <v>0</v>
      </c>
      <c r="AN58" s="29">
        <f t="shared" si="50"/>
        <v>0.32</v>
      </c>
      <c r="AO58" s="29">
        <f t="shared" si="51"/>
        <v>0.22769230769230769</v>
      </c>
      <c r="AP58" s="29">
        <f t="shared" si="52"/>
        <v>0.16</v>
      </c>
      <c r="AQ58" s="29">
        <f t="shared" si="53"/>
        <v>4.5538461538461542E-2</v>
      </c>
      <c r="AR58" s="29">
        <f t="shared" si="54"/>
        <v>0.96</v>
      </c>
      <c r="AS58" s="29">
        <f t="shared" si="55"/>
        <v>0.31095652173913041</v>
      </c>
      <c r="AT58" s="29">
        <f t="shared" si="56"/>
        <v>0.08</v>
      </c>
      <c r="AU58" s="29">
        <f t="shared" si="57"/>
        <v>5.2021089630931465E-4</v>
      </c>
      <c r="AV58" s="29">
        <f t="shared" si="58"/>
        <v>7.2</v>
      </c>
      <c r="AW58" s="29">
        <f t="shared" si="59"/>
        <v>7.2000000000000008E-2</v>
      </c>
    </row>
    <row r="59" spans="1:50" ht="128.25" customHeight="1" thickBot="1" x14ac:dyDescent="0.25">
      <c r="A59" s="16" t="s">
        <v>81</v>
      </c>
      <c r="B59" s="17"/>
      <c r="C59" s="17"/>
      <c r="D59" s="17"/>
      <c r="E59" s="17" t="s">
        <v>38</v>
      </c>
      <c r="F59" s="18">
        <f t="shared" si="31"/>
        <v>44</v>
      </c>
      <c r="G59" s="29">
        <f t="shared" si="32"/>
        <v>9.4969787926772298E-2</v>
      </c>
      <c r="H59" s="29">
        <f t="shared" si="33"/>
        <v>0.21096220666069515</v>
      </c>
      <c r="I59" s="157">
        <v>12</v>
      </c>
      <c r="J59" s="159">
        <v>9.5</v>
      </c>
      <c r="K59" s="159">
        <v>0.25</v>
      </c>
      <c r="L59" s="159">
        <v>8.75</v>
      </c>
      <c r="M59" s="162">
        <v>1</v>
      </c>
      <c r="N59" s="162">
        <v>0</v>
      </c>
      <c r="O59" s="162">
        <v>0</v>
      </c>
      <c r="P59" s="162">
        <v>30</v>
      </c>
      <c r="Q59" s="162">
        <v>220000</v>
      </c>
      <c r="R59" s="162">
        <v>0</v>
      </c>
      <c r="S59" s="162">
        <v>3</v>
      </c>
      <c r="T59" s="162">
        <v>1</v>
      </c>
      <c r="U59" s="162">
        <v>17</v>
      </c>
      <c r="V59" s="162">
        <v>2</v>
      </c>
      <c r="W59" s="162">
        <v>326</v>
      </c>
      <c r="X59" s="32">
        <f t="shared" si="34"/>
        <v>2.6315789473684209E-2</v>
      </c>
      <c r="Y59" s="29">
        <f t="shared" si="35"/>
        <v>4.3859649122807015E-2</v>
      </c>
      <c r="Z59" s="29">
        <f t="shared" si="36"/>
        <v>0.92105263157894735</v>
      </c>
      <c r="AA59" s="29">
        <f t="shared" si="37"/>
        <v>0.37302631578947365</v>
      </c>
      <c r="AB59" s="29">
        <f t="shared" si="38"/>
        <v>0.10526315789473684</v>
      </c>
      <c r="AC59" s="29">
        <f t="shared" si="39"/>
        <v>0.19298245614035089</v>
      </c>
      <c r="AD59" s="29">
        <f t="shared" si="40"/>
        <v>0</v>
      </c>
      <c r="AE59" s="29">
        <f t="shared" si="41"/>
        <v>0</v>
      </c>
      <c r="AF59" s="29">
        <f t="shared" si="42"/>
        <v>0</v>
      </c>
      <c r="AG59" s="29">
        <f t="shared" si="43"/>
        <v>0</v>
      </c>
      <c r="AH59" s="29">
        <f t="shared" si="44"/>
        <v>3.1578947368421053</v>
      </c>
      <c r="AI59" s="29">
        <f t="shared" si="45"/>
        <v>0.19086176980913822</v>
      </c>
      <c r="AJ59" s="29">
        <f t="shared" si="46"/>
        <v>23157.894736842107</v>
      </c>
      <c r="AK59" s="29">
        <f t="shared" si="47"/>
        <v>4.9774981287765002E-3</v>
      </c>
      <c r="AL59" s="29">
        <f t="shared" si="48"/>
        <v>0</v>
      </c>
      <c r="AM59" s="29">
        <f t="shared" si="49"/>
        <v>0</v>
      </c>
      <c r="AN59" s="29">
        <f t="shared" si="50"/>
        <v>0.31578947368421051</v>
      </c>
      <c r="AO59" s="29">
        <f t="shared" si="51"/>
        <v>0.22469635627530363</v>
      </c>
      <c r="AP59" s="29">
        <f t="shared" si="52"/>
        <v>0.10526315789473684</v>
      </c>
      <c r="AQ59" s="29">
        <f t="shared" si="53"/>
        <v>2.9959514170040488E-2</v>
      </c>
      <c r="AR59" s="29">
        <f t="shared" si="54"/>
        <v>1.7894736842105263</v>
      </c>
      <c r="AS59" s="29">
        <f t="shared" si="55"/>
        <v>0.57963386727688793</v>
      </c>
      <c r="AT59" s="29">
        <f t="shared" si="56"/>
        <v>0.21052631578947367</v>
      </c>
      <c r="AU59" s="29">
        <f t="shared" si="57"/>
        <v>1.3689760429192489E-3</v>
      </c>
      <c r="AV59" s="29">
        <f t="shared" si="58"/>
        <v>34.315789473684212</v>
      </c>
      <c r="AW59" s="29">
        <f t="shared" si="59"/>
        <v>0.34315789473684211</v>
      </c>
    </row>
    <row r="60" spans="1:50" ht="64.5" customHeight="1" thickBot="1" x14ac:dyDescent="0.25">
      <c r="A60" s="21" t="s">
        <v>88</v>
      </c>
      <c r="B60" s="22"/>
      <c r="C60" s="22"/>
      <c r="D60" s="22"/>
      <c r="E60" s="22" t="s">
        <v>59</v>
      </c>
      <c r="F60" s="18">
        <f t="shared" si="31"/>
        <v>45</v>
      </c>
      <c r="G60" s="29">
        <f t="shared" si="32"/>
        <v>9.4495889081920414E-2</v>
      </c>
      <c r="H60" s="29">
        <f t="shared" si="33"/>
        <v>0.20990950613112258</v>
      </c>
      <c r="I60" s="119">
        <v>10</v>
      </c>
      <c r="J60" s="88">
        <v>8.25</v>
      </c>
      <c r="K60" s="88">
        <v>0.75</v>
      </c>
      <c r="L60" s="88">
        <v>6</v>
      </c>
      <c r="M60" s="88">
        <v>0</v>
      </c>
      <c r="N60" s="88">
        <v>0</v>
      </c>
      <c r="O60" s="88">
        <v>0</v>
      </c>
      <c r="P60" s="88">
        <v>20</v>
      </c>
      <c r="Q60" s="88">
        <v>7168200</v>
      </c>
      <c r="R60" s="88">
        <v>2</v>
      </c>
      <c r="S60" s="88">
        <v>5</v>
      </c>
      <c r="T60" s="88">
        <v>0</v>
      </c>
      <c r="U60" s="88">
        <v>4</v>
      </c>
      <c r="V60" s="88">
        <v>4</v>
      </c>
      <c r="W60" s="89">
        <v>17</v>
      </c>
      <c r="X60" s="32">
        <f t="shared" si="34"/>
        <v>9.0909090909090912E-2</v>
      </c>
      <c r="Y60" s="29">
        <f t="shared" si="35"/>
        <v>0.15151515151515152</v>
      </c>
      <c r="Z60" s="29">
        <f t="shared" si="36"/>
        <v>0.72727272727272729</v>
      </c>
      <c r="AA60" s="29">
        <f t="shared" si="37"/>
        <v>0.2945454545454545</v>
      </c>
      <c r="AB60" s="29">
        <f t="shared" si="38"/>
        <v>0</v>
      </c>
      <c r="AC60" s="29">
        <f t="shared" si="39"/>
        <v>0</v>
      </c>
      <c r="AD60" s="29">
        <f t="shared" si="40"/>
        <v>0</v>
      </c>
      <c r="AE60" s="29">
        <f t="shared" si="41"/>
        <v>0</v>
      </c>
      <c r="AF60" s="29">
        <f t="shared" si="42"/>
        <v>0</v>
      </c>
      <c r="AG60" s="29">
        <f t="shared" si="43"/>
        <v>0</v>
      </c>
      <c r="AH60" s="29">
        <f t="shared" si="44"/>
        <v>2.4242424242424243</v>
      </c>
      <c r="AI60" s="29">
        <f t="shared" si="45"/>
        <v>0.1465201465201465</v>
      </c>
      <c r="AJ60" s="29">
        <f t="shared" si="46"/>
        <v>868872.72727272729</v>
      </c>
      <c r="AK60" s="29">
        <f t="shared" si="47"/>
        <v>0.18675326161080397</v>
      </c>
      <c r="AL60" s="29">
        <f t="shared" si="48"/>
        <v>0.24242424242424243</v>
      </c>
      <c r="AM60" s="29">
        <f t="shared" si="49"/>
        <v>0.12727272727272729</v>
      </c>
      <c r="AN60" s="29">
        <f t="shared" si="50"/>
        <v>0.60606060606060608</v>
      </c>
      <c r="AO60" s="29">
        <f t="shared" si="51"/>
        <v>0.43123543123543123</v>
      </c>
      <c r="AP60" s="29">
        <f t="shared" si="52"/>
        <v>0</v>
      </c>
      <c r="AQ60" s="29">
        <f t="shared" si="53"/>
        <v>0</v>
      </c>
      <c r="AR60" s="29">
        <f t="shared" si="54"/>
        <v>0.48484848484848486</v>
      </c>
      <c r="AS60" s="29">
        <f t="shared" si="55"/>
        <v>0.15704874835309618</v>
      </c>
      <c r="AT60" s="29">
        <f t="shared" si="56"/>
        <v>0.48484848484848486</v>
      </c>
      <c r="AU60" s="29">
        <f t="shared" si="57"/>
        <v>3.1527933109655433E-3</v>
      </c>
      <c r="AV60" s="29">
        <f t="shared" si="58"/>
        <v>2.0606060606060606</v>
      </c>
      <c r="AW60" s="29">
        <f t="shared" si="59"/>
        <v>2.0606060606060607E-2</v>
      </c>
    </row>
    <row r="61" spans="1:50" ht="115.5" customHeight="1" thickBot="1" x14ac:dyDescent="0.25">
      <c r="A61" s="21" t="s">
        <v>88</v>
      </c>
      <c r="B61" s="22"/>
      <c r="C61" s="22"/>
      <c r="D61" s="22"/>
      <c r="E61" s="22" t="s">
        <v>64</v>
      </c>
      <c r="F61" s="18">
        <f t="shared" si="31"/>
        <v>46</v>
      </c>
      <c r="G61" s="29">
        <f t="shared" si="32"/>
        <v>9.3499695322912593E-2</v>
      </c>
      <c r="H61" s="29">
        <f t="shared" si="33"/>
        <v>0.20769659991905493</v>
      </c>
      <c r="I61" s="180">
        <v>16</v>
      </c>
      <c r="J61" s="194">
        <v>12.3</v>
      </c>
      <c r="K61" s="194">
        <v>0.5</v>
      </c>
      <c r="L61" s="194">
        <v>11.8</v>
      </c>
      <c r="M61" s="194">
        <v>0</v>
      </c>
      <c r="N61" s="194">
        <v>0</v>
      </c>
      <c r="O61" s="194">
        <v>3</v>
      </c>
      <c r="P61" s="194">
        <v>32</v>
      </c>
      <c r="Q61" s="165">
        <v>7058125</v>
      </c>
      <c r="R61" s="206">
        <v>0</v>
      </c>
      <c r="S61" s="206">
        <v>5</v>
      </c>
      <c r="T61" s="206">
        <v>1</v>
      </c>
      <c r="U61" s="206">
        <v>9</v>
      </c>
      <c r="V61" s="207">
        <v>10</v>
      </c>
      <c r="W61" s="215">
        <v>51</v>
      </c>
      <c r="X61" s="32">
        <f t="shared" si="34"/>
        <v>4.065040650406504E-2</v>
      </c>
      <c r="Y61" s="29">
        <f t="shared" si="35"/>
        <v>6.7750677506775075E-2</v>
      </c>
      <c r="Z61" s="29">
        <f t="shared" si="36"/>
        <v>0.95934959349593496</v>
      </c>
      <c r="AA61" s="29">
        <f t="shared" si="37"/>
        <v>0.38853658536585362</v>
      </c>
      <c r="AB61" s="29">
        <f t="shared" si="38"/>
        <v>0</v>
      </c>
      <c r="AC61" s="29">
        <f t="shared" si="39"/>
        <v>0</v>
      </c>
      <c r="AD61" s="29">
        <f t="shared" si="40"/>
        <v>0</v>
      </c>
      <c r="AE61" s="29">
        <f t="shared" si="41"/>
        <v>0</v>
      </c>
      <c r="AF61" s="29">
        <f t="shared" si="42"/>
        <v>0.24390243902439024</v>
      </c>
      <c r="AG61" s="29">
        <f t="shared" si="43"/>
        <v>7.113821138211382E-2</v>
      </c>
      <c r="AH61" s="29">
        <f t="shared" si="44"/>
        <v>2.6016260162601625</v>
      </c>
      <c r="AI61" s="29">
        <f t="shared" si="45"/>
        <v>0.15724113285088892</v>
      </c>
      <c r="AJ61" s="29">
        <f t="shared" si="46"/>
        <v>573831.3008130081</v>
      </c>
      <c r="AK61" s="29">
        <f t="shared" si="47"/>
        <v>0.12333781885130118</v>
      </c>
      <c r="AL61" s="29">
        <f t="shared" si="48"/>
        <v>0</v>
      </c>
      <c r="AM61" s="29">
        <f t="shared" si="49"/>
        <v>0</v>
      </c>
      <c r="AN61" s="29">
        <f t="shared" si="50"/>
        <v>0.4065040650406504</v>
      </c>
      <c r="AO61" s="29">
        <f t="shared" si="51"/>
        <v>0.28924327704815506</v>
      </c>
      <c r="AP61" s="29">
        <f t="shared" si="52"/>
        <v>8.1300813008130079E-2</v>
      </c>
      <c r="AQ61" s="29">
        <f t="shared" si="53"/>
        <v>2.313946216385241E-2</v>
      </c>
      <c r="AR61" s="29">
        <f t="shared" si="54"/>
        <v>0.73170731707317072</v>
      </c>
      <c r="AS61" s="29">
        <f t="shared" si="55"/>
        <v>0.23700954400848356</v>
      </c>
      <c r="AT61" s="29">
        <f t="shared" si="56"/>
        <v>0.81300813008130079</v>
      </c>
      <c r="AU61" s="29">
        <f t="shared" si="57"/>
        <v>5.2866961007044166E-3</v>
      </c>
      <c r="AV61" s="29">
        <f t="shared" si="58"/>
        <v>4.1463414634146343</v>
      </c>
      <c r="AW61" s="29">
        <f t="shared" si="59"/>
        <v>4.1463414634146344E-2</v>
      </c>
      <c r="AX61" s="6"/>
    </row>
    <row r="62" spans="1:50" ht="64.5" customHeight="1" thickBot="1" x14ac:dyDescent="0.25">
      <c r="A62" s="21" t="s">
        <v>88</v>
      </c>
      <c r="B62" s="22"/>
      <c r="C62" s="22"/>
      <c r="D62" s="22"/>
      <c r="E62" s="22" t="s">
        <v>61</v>
      </c>
      <c r="F62" s="18">
        <f t="shared" si="31"/>
        <v>47</v>
      </c>
      <c r="G62" s="29">
        <f t="shared" si="32"/>
        <v>9.2954208257214552E-2</v>
      </c>
      <c r="H62" s="29">
        <f t="shared" si="33"/>
        <v>0.20648487608985927</v>
      </c>
      <c r="I62" s="134">
        <v>13</v>
      </c>
      <c r="J62" s="129">
        <v>10.15</v>
      </c>
      <c r="K62" s="130">
        <v>0.4</v>
      </c>
      <c r="L62" s="135">
        <v>7</v>
      </c>
      <c r="M62" s="135">
        <v>1</v>
      </c>
      <c r="N62" s="135">
        <v>0</v>
      </c>
      <c r="O62" s="135">
        <v>0</v>
      </c>
      <c r="P62" s="135">
        <v>24</v>
      </c>
      <c r="Q62" s="135">
        <v>7050300</v>
      </c>
      <c r="R62" s="135">
        <v>2</v>
      </c>
      <c r="S62" s="135">
        <v>5</v>
      </c>
      <c r="T62" s="135">
        <v>1</v>
      </c>
      <c r="U62" s="135">
        <v>6</v>
      </c>
      <c r="V62" s="135">
        <v>0</v>
      </c>
      <c r="W62" s="136">
        <v>22</v>
      </c>
      <c r="X62" s="32">
        <f t="shared" si="34"/>
        <v>3.9408866995073892E-2</v>
      </c>
      <c r="Y62" s="29">
        <f t="shared" si="35"/>
        <v>6.5681444991789822E-2</v>
      </c>
      <c r="Z62" s="29">
        <f t="shared" si="36"/>
        <v>0.68965517241379304</v>
      </c>
      <c r="AA62" s="29">
        <f t="shared" si="37"/>
        <v>0.27931034482758615</v>
      </c>
      <c r="AB62" s="29">
        <f t="shared" si="38"/>
        <v>9.852216748768472E-2</v>
      </c>
      <c r="AC62" s="29">
        <f t="shared" si="39"/>
        <v>0.180623973727422</v>
      </c>
      <c r="AD62" s="29">
        <f t="shared" si="40"/>
        <v>0</v>
      </c>
      <c r="AE62" s="29">
        <f t="shared" si="41"/>
        <v>0</v>
      </c>
      <c r="AF62" s="29">
        <f t="shared" si="42"/>
        <v>0</v>
      </c>
      <c r="AG62" s="29">
        <f t="shared" si="43"/>
        <v>0</v>
      </c>
      <c r="AH62" s="29">
        <f t="shared" si="44"/>
        <v>2.3645320197044333</v>
      </c>
      <c r="AI62" s="29">
        <f t="shared" si="45"/>
        <v>0.14291127591620201</v>
      </c>
      <c r="AJ62" s="29">
        <f t="shared" si="46"/>
        <v>694610.83743842365</v>
      </c>
      <c r="AK62" s="29">
        <f t="shared" si="47"/>
        <v>0.14929786074539772</v>
      </c>
      <c r="AL62" s="29">
        <f t="shared" si="48"/>
        <v>0.19704433497536944</v>
      </c>
      <c r="AM62" s="29">
        <f t="shared" si="49"/>
        <v>0.10344827586206896</v>
      </c>
      <c r="AN62" s="29">
        <f t="shared" si="50"/>
        <v>0.49261083743842365</v>
      </c>
      <c r="AO62" s="29">
        <f t="shared" si="51"/>
        <v>0.35051155740810913</v>
      </c>
      <c r="AP62" s="29">
        <f t="shared" si="52"/>
        <v>9.852216748768472E-2</v>
      </c>
      <c r="AQ62" s="29">
        <f t="shared" si="53"/>
        <v>2.804092459264873E-2</v>
      </c>
      <c r="AR62" s="29">
        <f t="shared" si="54"/>
        <v>0.59113300492610832</v>
      </c>
      <c r="AS62" s="29">
        <f t="shared" si="55"/>
        <v>0.19147569072606552</v>
      </c>
      <c r="AT62" s="29">
        <f t="shared" si="56"/>
        <v>0</v>
      </c>
      <c r="AU62" s="29">
        <f t="shared" si="57"/>
        <v>0</v>
      </c>
      <c r="AV62" s="29">
        <f t="shared" si="58"/>
        <v>2.1674876847290641</v>
      </c>
      <c r="AW62" s="29">
        <f t="shared" si="59"/>
        <v>2.167487684729064E-2</v>
      </c>
    </row>
    <row r="63" spans="1:50" ht="115.5" customHeight="1" thickBot="1" x14ac:dyDescent="0.25">
      <c r="A63" s="16" t="s">
        <v>87</v>
      </c>
      <c r="B63" s="20"/>
      <c r="C63" s="20"/>
      <c r="D63" s="20"/>
      <c r="E63" s="20" t="s">
        <v>56</v>
      </c>
      <c r="F63" s="18">
        <f t="shared" si="31"/>
        <v>48</v>
      </c>
      <c r="G63" s="29">
        <f t="shared" si="32"/>
        <v>9.1642658775631089E-2</v>
      </c>
      <c r="H63" s="29">
        <f t="shared" si="33"/>
        <v>0.20357145089622947</v>
      </c>
      <c r="I63" s="158">
        <v>12</v>
      </c>
      <c r="J63" s="160">
        <v>9.35</v>
      </c>
      <c r="K63" s="161">
        <v>0.6</v>
      </c>
      <c r="L63" s="161">
        <v>8</v>
      </c>
      <c r="M63" s="161">
        <v>0.5</v>
      </c>
      <c r="N63" s="161">
        <v>0</v>
      </c>
      <c r="O63" s="161">
        <v>0</v>
      </c>
      <c r="P63" s="163">
        <v>126</v>
      </c>
      <c r="Q63" s="164">
        <v>350000</v>
      </c>
      <c r="R63" s="164">
        <v>0</v>
      </c>
      <c r="S63" s="166">
        <v>0</v>
      </c>
      <c r="T63" s="166">
        <v>1</v>
      </c>
      <c r="U63" s="166">
        <v>12</v>
      </c>
      <c r="V63" s="166">
        <v>5</v>
      </c>
      <c r="W63" s="169">
        <v>72</v>
      </c>
      <c r="X63" s="32">
        <f t="shared" si="34"/>
        <v>6.4171122994652413E-2</v>
      </c>
      <c r="Y63" s="29">
        <f t="shared" si="35"/>
        <v>0.10695187165775402</v>
      </c>
      <c r="Z63" s="29">
        <f t="shared" si="36"/>
        <v>0.85561497326203206</v>
      </c>
      <c r="AA63" s="29">
        <f t="shared" si="37"/>
        <v>0.34652406417112297</v>
      </c>
      <c r="AB63" s="29">
        <f t="shared" si="38"/>
        <v>5.3475935828877004E-2</v>
      </c>
      <c r="AC63" s="29">
        <f t="shared" si="39"/>
        <v>9.8039215686274508E-2</v>
      </c>
      <c r="AD63" s="29">
        <f t="shared" si="40"/>
        <v>0</v>
      </c>
      <c r="AE63" s="29">
        <f t="shared" si="41"/>
        <v>0</v>
      </c>
      <c r="AF63" s="29">
        <f t="shared" si="42"/>
        <v>0</v>
      </c>
      <c r="AG63" s="29">
        <f t="shared" si="43"/>
        <v>0</v>
      </c>
      <c r="AH63" s="29">
        <f t="shared" si="44"/>
        <v>13.475935828877006</v>
      </c>
      <c r="AI63" s="29">
        <f t="shared" si="45"/>
        <v>0.81447963800904977</v>
      </c>
      <c r="AJ63" s="29">
        <f t="shared" si="46"/>
        <v>37433.155080213903</v>
      </c>
      <c r="AK63" s="29">
        <f t="shared" si="47"/>
        <v>8.0457857453484979E-3</v>
      </c>
      <c r="AL63" s="29">
        <f t="shared" si="48"/>
        <v>0</v>
      </c>
      <c r="AM63" s="29">
        <f t="shared" si="49"/>
        <v>0</v>
      </c>
      <c r="AN63" s="29">
        <f t="shared" si="50"/>
        <v>0</v>
      </c>
      <c r="AO63" s="29">
        <f t="shared" si="51"/>
        <v>0</v>
      </c>
      <c r="AP63" s="29">
        <f t="shared" si="52"/>
        <v>0.10695187165775401</v>
      </c>
      <c r="AQ63" s="29">
        <f t="shared" si="53"/>
        <v>3.0440148087206912E-2</v>
      </c>
      <c r="AR63" s="29">
        <f t="shared" si="54"/>
        <v>1.2834224598930482</v>
      </c>
      <c r="AS63" s="29">
        <f t="shared" si="55"/>
        <v>0.41571727505231343</v>
      </c>
      <c r="AT63" s="29">
        <f t="shared" si="56"/>
        <v>0.53475935828877008</v>
      </c>
      <c r="AU63" s="29">
        <f t="shared" si="57"/>
        <v>3.4773455635649375E-3</v>
      </c>
      <c r="AV63" s="29">
        <f t="shared" si="58"/>
        <v>7.7005347593582893</v>
      </c>
      <c r="AW63" s="29">
        <f t="shared" si="59"/>
        <v>7.7005347593582893E-2</v>
      </c>
    </row>
    <row r="64" spans="1:50" ht="77.25" customHeight="1" thickBot="1" x14ac:dyDescent="0.25">
      <c r="A64" s="16" t="s">
        <v>78</v>
      </c>
      <c r="B64" s="17"/>
      <c r="C64" s="17"/>
      <c r="D64" s="17"/>
      <c r="E64" s="17" t="s">
        <v>31</v>
      </c>
      <c r="F64" s="18">
        <f t="shared" si="31"/>
        <v>49</v>
      </c>
      <c r="G64" s="29">
        <f t="shared" si="32"/>
        <v>9.1492994441331896E-2</v>
      </c>
      <c r="H64" s="29">
        <f t="shared" si="33"/>
        <v>0.20323899234376322</v>
      </c>
      <c r="I64" s="90">
        <v>7</v>
      </c>
      <c r="J64" s="107">
        <v>5.5</v>
      </c>
      <c r="K64" s="91">
        <v>0</v>
      </c>
      <c r="L64" s="107">
        <v>4.5</v>
      </c>
      <c r="M64" s="91">
        <v>0</v>
      </c>
      <c r="N64" s="91">
        <v>0</v>
      </c>
      <c r="O64" s="91">
        <v>0</v>
      </c>
      <c r="P64" s="91">
        <v>91</v>
      </c>
      <c r="Q64" s="90">
        <v>50000</v>
      </c>
      <c r="R64" s="123">
        <v>0</v>
      </c>
      <c r="S64" s="91">
        <v>0</v>
      </c>
      <c r="T64" s="91">
        <v>2</v>
      </c>
      <c r="U64" s="91">
        <v>3</v>
      </c>
      <c r="V64" s="113">
        <v>1</v>
      </c>
      <c r="W64" s="92">
        <v>45</v>
      </c>
      <c r="X64" s="32">
        <f t="shared" si="34"/>
        <v>0</v>
      </c>
      <c r="Y64" s="29">
        <f t="shared" si="35"/>
        <v>0</v>
      </c>
      <c r="Z64" s="29">
        <f t="shared" si="36"/>
        <v>0.81818181818181823</v>
      </c>
      <c r="AA64" s="29">
        <f t="shared" si="37"/>
        <v>0.33136363636363636</v>
      </c>
      <c r="AB64" s="29">
        <f t="shared" si="38"/>
        <v>0</v>
      </c>
      <c r="AC64" s="29">
        <f t="shared" si="39"/>
        <v>0</v>
      </c>
      <c r="AD64" s="29">
        <f t="shared" si="40"/>
        <v>0</v>
      </c>
      <c r="AE64" s="29">
        <f t="shared" si="41"/>
        <v>0</v>
      </c>
      <c r="AF64" s="29">
        <f t="shared" si="42"/>
        <v>0</v>
      </c>
      <c r="AG64" s="29">
        <f t="shared" si="43"/>
        <v>0</v>
      </c>
      <c r="AH64" s="29">
        <f t="shared" si="44"/>
        <v>16.545454545454547</v>
      </c>
      <c r="AI64" s="29">
        <f t="shared" si="45"/>
        <v>1</v>
      </c>
      <c r="AJ64" s="29">
        <f t="shared" si="46"/>
        <v>9090.9090909090901</v>
      </c>
      <c r="AK64" s="29">
        <f t="shared" si="47"/>
        <v>1.9539765381560636E-3</v>
      </c>
      <c r="AL64" s="29">
        <f t="shared" si="48"/>
        <v>0</v>
      </c>
      <c r="AM64" s="29">
        <f t="shared" si="49"/>
        <v>0</v>
      </c>
      <c r="AN64" s="29">
        <f t="shared" si="50"/>
        <v>0</v>
      </c>
      <c r="AO64" s="29">
        <f t="shared" si="51"/>
        <v>0</v>
      </c>
      <c r="AP64" s="29">
        <f t="shared" si="52"/>
        <v>0.36363636363636365</v>
      </c>
      <c r="AQ64" s="29">
        <f t="shared" si="53"/>
        <v>0.10349650349650351</v>
      </c>
      <c r="AR64" s="29">
        <f t="shared" si="54"/>
        <v>0.54545454545454541</v>
      </c>
      <c r="AS64" s="29">
        <f t="shared" si="55"/>
        <v>0.17667984189723318</v>
      </c>
      <c r="AT64" s="29">
        <f t="shared" si="56"/>
        <v>0.18181818181818182</v>
      </c>
      <c r="AU64" s="29">
        <f t="shared" si="57"/>
        <v>1.1822974916120786E-3</v>
      </c>
      <c r="AV64" s="29">
        <f t="shared" si="58"/>
        <v>8.1818181818181817</v>
      </c>
      <c r="AW64" s="29">
        <f t="shared" si="59"/>
        <v>8.1818181818181818E-2</v>
      </c>
    </row>
    <row r="65" spans="1:50" ht="51.75" customHeight="1" thickBot="1" x14ac:dyDescent="0.25">
      <c r="A65" s="16" t="s">
        <v>83</v>
      </c>
      <c r="B65" s="17"/>
      <c r="C65" s="17"/>
      <c r="D65" s="17"/>
      <c r="E65" s="17" t="s">
        <v>44</v>
      </c>
      <c r="F65" s="18">
        <f t="shared" si="31"/>
        <v>50</v>
      </c>
      <c r="G65" s="29">
        <f t="shared" si="32"/>
        <v>9.0163565852383262E-2</v>
      </c>
      <c r="H65" s="29">
        <f t="shared" si="33"/>
        <v>0.20028585119387807</v>
      </c>
      <c r="I65" s="77">
        <v>14</v>
      </c>
      <c r="J65" s="76">
        <v>9.6999999999999993</v>
      </c>
      <c r="K65" s="76">
        <v>0.9</v>
      </c>
      <c r="L65" s="76">
        <v>9.6999999999999993</v>
      </c>
      <c r="M65" s="76">
        <v>2.65</v>
      </c>
      <c r="N65" s="76">
        <v>0</v>
      </c>
      <c r="O65" s="76">
        <v>2</v>
      </c>
      <c r="P65" s="76">
        <v>1</v>
      </c>
      <c r="Q65" s="76">
        <v>450000</v>
      </c>
      <c r="R65" s="76">
        <v>0</v>
      </c>
      <c r="S65" s="76">
        <v>0</v>
      </c>
      <c r="T65" s="76">
        <v>4</v>
      </c>
      <c r="U65" s="76">
        <v>5</v>
      </c>
      <c r="V65" s="76">
        <v>0</v>
      </c>
      <c r="W65" s="78">
        <v>0</v>
      </c>
      <c r="X65" s="32">
        <f t="shared" si="34"/>
        <v>9.2783505154639179E-2</v>
      </c>
      <c r="Y65" s="29">
        <f t="shared" si="35"/>
        <v>0.15463917525773196</v>
      </c>
      <c r="Z65" s="29">
        <f t="shared" si="36"/>
        <v>1</v>
      </c>
      <c r="AA65" s="29">
        <f t="shared" si="37"/>
        <v>0.40499999999999997</v>
      </c>
      <c r="AB65" s="29">
        <f t="shared" si="38"/>
        <v>0.27319587628865982</v>
      </c>
      <c r="AC65" s="29">
        <f t="shared" si="39"/>
        <v>0.50085910652920973</v>
      </c>
      <c r="AD65" s="29">
        <f t="shared" si="40"/>
        <v>0</v>
      </c>
      <c r="AE65" s="29">
        <f t="shared" si="41"/>
        <v>0</v>
      </c>
      <c r="AF65" s="29">
        <f t="shared" si="42"/>
        <v>0.2061855670103093</v>
      </c>
      <c r="AG65" s="29">
        <f t="shared" si="43"/>
        <v>6.0137457044673548E-2</v>
      </c>
      <c r="AH65" s="29">
        <f t="shared" si="44"/>
        <v>0.10309278350515465</v>
      </c>
      <c r="AI65" s="29">
        <f t="shared" si="45"/>
        <v>6.2308825195423138E-3</v>
      </c>
      <c r="AJ65" s="29">
        <f t="shared" si="46"/>
        <v>46391.752577319588</v>
      </c>
      <c r="AK65" s="29">
        <f t="shared" si="47"/>
        <v>9.9713235710025949E-3</v>
      </c>
      <c r="AL65" s="29">
        <f t="shared" si="48"/>
        <v>0</v>
      </c>
      <c r="AM65" s="29">
        <f t="shared" si="49"/>
        <v>0</v>
      </c>
      <c r="AN65" s="29">
        <f t="shared" si="50"/>
        <v>0</v>
      </c>
      <c r="AO65" s="29">
        <f t="shared" si="51"/>
        <v>0</v>
      </c>
      <c r="AP65" s="29">
        <f t="shared" si="52"/>
        <v>0.41237113402061859</v>
      </c>
      <c r="AQ65" s="29">
        <f t="shared" si="53"/>
        <v>0.11736716891356069</v>
      </c>
      <c r="AR65" s="29">
        <f t="shared" si="54"/>
        <v>0.51546391752577325</v>
      </c>
      <c r="AS65" s="29">
        <f t="shared" si="55"/>
        <v>0.16696548632900046</v>
      </c>
      <c r="AT65" s="29">
        <f t="shared" si="56"/>
        <v>0</v>
      </c>
      <c r="AU65" s="29">
        <f t="shared" si="57"/>
        <v>0</v>
      </c>
      <c r="AV65" s="29">
        <f t="shared" si="58"/>
        <v>0</v>
      </c>
      <c r="AW65" s="29">
        <f t="shared" si="59"/>
        <v>0</v>
      </c>
    </row>
    <row r="66" spans="1:50" ht="77.25" customHeight="1" thickBot="1" x14ac:dyDescent="0.25">
      <c r="A66" s="16" t="s">
        <v>75</v>
      </c>
      <c r="B66" s="17"/>
      <c r="C66" s="17"/>
      <c r="D66" s="17"/>
      <c r="E66" s="17" t="s">
        <v>6</v>
      </c>
      <c r="F66" s="18">
        <f t="shared" si="31"/>
        <v>51</v>
      </c>
      <c r="G66" s="29">
        <f t="shared" si="32"/>
        <v>8.8514391618611563E-2</v>
      </c>
      <c r="H66" s="29">
        <f t="shared" si="33"/>
        <v>0.19662243945926725</v>
      </c>
      <c r="I66" s="148">
        <v>11</v>
      </c>
      <c r="J66" s="150">
        <v>6.8</v>
      </c>
      <c r="K66" s="150">
        <v>0</v>
      </c>
      <c r="L66" s="152">
        <v>3.6</v>
      </c>
      <c r="M66" s="153">
        <v>0</v>
      </c>
      <c r="N66" s="153">
        <v>2</v>
      </c>
      <c r="O66" s="153">
        <v>0</v>
      </c>
      <c r="P66" s="153">
        <v>19</v>
      </c>
      <c r="Q66" s="153">
        <v>0</v>
      </c>
      <c r="R66" s="153">
        <v>1</v>
      </c>
      <c r="S66" s="153">
        <v>0</v>
      </c>
      <c r="T66" s="153">
        <v>2</v>
      </c>
      <c r="U66" s="153">
        <v>6</v>
      </c>
      <c r="V66" s="153">
        <v>0</v>
      </c>
      <c r="W66" s="155">
        <v>184</v>
      </c>
      <c r="X66" s="32">
        <f t="shared" si="34"/>
        <v>0</v>
      </c>
      <c r="Y66" s="29">
        <f t="shared" si="35"/>
        <v>0</v>
      </c>
      <c r="Z66" s="29">
        <f t="shared" si="36"/>
        <v>0.52941176470588236</v>
      </c>
      <c r="AA66" s="29">
        <f t="shared" si="37"/>
        <v>0.21441176470588233</v>
      </c>
      <c r="AB66" s="29">
        <f t="shared" si="38"/>
        <v>0</v>
      </c>
      <c r="AC66" s="29">
        <f t="shared" si="39"/>
        <v>0</v>
      </c>
      <c r="AD66" s="29">
        <f t="shared" si="40"/>
        <v>0.29411764705882354</v>
      </c>
      <c r="AE66" s="29">
        <f t="shared" si="41"/>
        <v>0.59558823529411764</v>
      </c>
      <c r="AF66" s="29">
        <f t="shared" si="42"/>
        <v>0</v>
      </c>
      <c r="AG66" s="29">
        <f t="shared" si="43"/>
        <v>0</v>
      </c>
      <c r="AH66" s="29">
        <f t="shared" si="44"/>
        <v>2.7941176470588238</v>
      </c>
      <c r="AI66" s="29">
        <f t="shared" si="45"/>
        <v>0.16887524240465418</v>
      </c>
      <c r="AJ66" s="29">
        <f t="shared" si="46"/>
        <v>0</v>
      </c>
      <c r="AK66" s="29">
        <f t="shared" si="47"/>
        <v>0</v>
      </c>
      <c r="AL66" s="29">
        <f t="shared" si="48"/>
        <v>0.14705882352941177</v>
      </c>
      <c r="AM66" s="29">
        <f t="shared" si="49"/>
        <v>7.720588235294118E-2</v>
      </c>
      <c r="AN66" s="29">
        <f t="shared" si="50"/>
        <v>0</v>
      </c>
      <c r="AO66" s="29">
        <f t="shared" si="51"/>
        <v>0</v>
      </c>
      <c r="AP66" s="29">
        <f t="shared" si="52"/>
        <v>0.29411764705882354</v>
      </c>
      <c r="AQ66" s="29">
        <f t="shared" si="53"/>
        <v>8.3710407239819012E-2</v>
      </c>
      <c r="AR66" s="29">
        <f t="shared" si="54"/>
        <v>0.88235294117647056</v>
      </c>
      <c r="AS66" s="29">
        <f t="shared" si="55"/>
        <v>0.28580562659846548</v>
      </c>
      <c r="AT66" s="29">
        <f t="shared" si="56"/>
        <v>0</v>
      </c>
      <c r="AU66" s="29">
        <f t="shared" si="57"/>
        <v>0</v>
      </c>
      <c r="AV66" s="29">
        <f t="shared" si="58"/>
        <v>27.058823529411764</v>
      </c>
      <c r="AW66" s="29">
        <f t="shared" si="59"/>
        <v>0.27058823529411763</v>
      </c>
    </row>
    <row r="67" spans="1:50" ht="77.25" customHeight="1" thickBot="1" x14ac:dyDescent="0.25">
      <c r="A67" s="21" t="s">
        <v>88</v>
      </c>
      <c r="B67" s="22"/>
      <c r="C67" s="22"/>
      <c r="D67" s="22"/>
      <c r="E67" s="22" t="s">
        <v>124</v>
      </c>
      <c r="F67" s="18">
        <f t="shared" si="31"/>
        <v>52</v>
      </c>
      <c r="G67" s="29">
        <f t="shared" si="32"/>
        <v>8.4176732481238109E-2</v>
      </c>
      <c r="H67" s="29">
        <f t="shared" si="33"/>
        <v>0.18698693154313062</v>
      </c>
      <c r="I67" s="134">
        <v>18</v>
      </c>
      <c r="J67" s="135">
        <v>16</v>
      </c>
      <c r="K67" s="135">
        <v>0</v>
      </c>
      <c r="L67" s="135">
        <v>13</v>
      </c>
      <c r="M67" s="135">
        <v>2</v>
      </c>
      <c r="N67" s="135">
        <v>1</v>
      </c>
      <c r="O67" s="135">
        <v>1</v>
      </c>
      <c r="P67" s="135">
        <v>0</v>
      </c>
      <c r="Q67" s="135">
        <v>7000000</v>
      </c>
      <c r="R67" s="135">
        <v>0</v>
      </c>
      <c r="S67" s="135">
        <v>9</v>
      </c>
      <c r="T67" s="135">
        <v>0</v>
      </c>
      <c r="U67" s="135">
        <v>14</v>
      </c>
      <c r="V67" s="135">
        <v>0</v>
      </c>
      <c r="W67" s="135">
        <v>55</v>
      </c>
      <c r="X67" s="32">
        <f t="shared" si="34"/>
        <v>0</v>
      </c>
      <c r="Y67" s="29">
        <f t="shared" si="35"/>
        <v>0</v>
      </c>
      <c r="Z67" s="29">
        <f t="shared" si="36"/>
        <v>0.8125</v>
      </c>
      <c r="AA67" s="29">
        <f t="shared" si="37"/>
        <v>0.32906249999999998</v>
      </c>
      <c r="AB67" s="29">
        <f t="shared" si="38"/>
        <v>0.125</v>
      </c>
      <c r="AC67" s="29">
        <f t="shared" si="39"/>
        <v>0.22916666666666669</v>
      </c>
      <c r="AD67" s="29">
        <f t="shared" si="40"/>
        <v>6.25E-2</v>
      </c>
      <c r="AE67" s="29">
        <f t="shared" si="41"/>
        <v>0.12656249999999999</v>
      </c>
      <c r="AF67" s="29">
        <f t="shared" si="42"/>
        <v>6.25E-2</v>
      </c>
      <c r="AG67" s="29">
        <f t="shared" si="43"/>
        <v>1.8229166666666668E-2</v>
      </c>
      <c r="AH67" s="29">
        <f t="shared" si="44"/>
        <v>0</v>
      </c>
      <c r="AI67" s="29">
        <f t="shared" si="45"/>
        <v>0</v>
      </c>
      <c r="AJ67" s="29">
        <f t="shared" si="46"/>
        <v>437500</v>
      </c>
      <c r="AK67" s="29">
        <f t="shared" si="47"/>
        <v>9.403512089876058E-2</v>
      </c>
      <c r="AL67" s="29">
        <f t="shared" si="48"/>
        <v>0</v>
      </c>
      <c r="AM67" s="29">
        <f t="shared" si="49"/>
        <v>0</v>
      </c>
      <c r="AN67" s="29">
        <f t="shared" si="50"/>
        <v>0.5625</v>
      </c>
      <c r="AO67" s="29">
        <f t="shared" si="51"/>
        <v>0.40024038461538458</v>
      </c>
      <c r="AP67" s="29">
        <f t="shared" si="52"/>
        <v>0</v>
      </c>
      <c r="AQ67" s="29">
        <f t="shared" si="53"/>
        <v>0</v>
      </c>
      <c r="AR67" s="29">
        <f t="shared" si="54"/>
        <v>0.875</v>
      </c>
      <c r="AS67" s="29">
        <f t="shared" si="55"/>
        <v>0.28342391304347825</v>
      </c>
      <c r="AT67" s="29">
        <f t="shared" si="56"/>
        <v>0</v>
      </c>
      <c r="AU67" s="29">
        <f t="shared" si="57"/>
        <v>0</v>
      </c>
      <c r="AV67" s="29">
        <f t="shared" si="58"/>
        <v>3.4375</v>
      </c>
      <c r="AW67" s="29">
        <f t="shared" si="59"/>
        <v>3.4375000000000003E-2</v>
      </c>
    </row>
    <row r="68" spans="1:50" ht="128.25" customHeight="1" thickBot="1" x14ac:dyDescent="0.25">
      <c r="A68" s="21" t="s">
        <v>88</v>
      </c>
      <c r="B68" s="22"/>
      <c r="C68" s="22"/>
      <c r="D68" s="22"/>
      <c r="E68" s="22" t="s">
        <v>60</v>
      </c>
      <c r="F68" s="18">
        <f t="shared" si="31"/>
        <v>53</v>
      </c>
      <c r="G68" s="29">
        <f t="shared" si="32"/>
        <v>8.3833671088032358E-2</v>
      </c>
      <c r="H68" s="29">
        <f t="shared" si="33"/>
        <v>0.18622486825847231</v>
      </c>
      <c r="I68" s="137">
        <v>16</v>
      </c>
      <c r="J68" s="138">
        <v>11.5</v>
      </c>
      <c r="K68" s="138">
        <v>0</v>
      </c>
      <c r="L68" s="138">
        <v>10</v>
      </c>
      <c r="M68" s="138">
        <v>0.5</v>
      </c>
      <c r="N68" s="138">
        <v>0</v>
      </c>
      <c r="O68" s="138">
        <v>5</v>
      </c>
      <c r="P68" s="138">
        <v>22</v>
      </c>
      <c r="Q68" s="139">
        <v>0</v>
      </c>
      <c r="R68" s="139">
        <v>0</v>
      </c>
      <c r="S68" s="139">
        <v>5</v>
      </c>
      <c r="T68" s="139">
        <v>2</v>
      </c>
      <c r="U68" s="139">
        <v>10</v>
      </c>
      <c r="V68" s="139">
        <v>1</v>
      </c>
      <c r="W68" s="212">
        <v>0</v>
      </c>
      <c r="X68" s="32">
        <f t="shared" si="34"/>
        <v>0</v>
      </c>
      <c r="Y68" s="29">
        <f t="shared" si="35"/>
        <v>0</v>
      </c>
      <c r="Z68" s="29">
        <f t="shared" si="36"/>
        <v>0.86956521739130432</v>
      </c>
      <c r="AA68" s="29">
        <f t="shared" si="37"/>
        <v>0.35217391304347823</v>
      </c>
      <c r="AB68" s="29">
        <f t="shared" si="38"/>
        <v>4.3478260869565216E-2</v>
      </c>
      <c r="AC68" s="29">
        <f t="shared" si="39"/>
        <v>7.9710144927536239E-2</v>
      </c>
      <c r="AD68" s="29">
        <f t="shared" si="40"/>
        <v>0</v>
      </c>
      <c r="AE68" s="29">
        <f t="shared" si="41"/>
        <v>0</v>
      </c>
      <c r="AF68" s="29">
        <f t="shared" si="42"/>
        <v>0.43478260869565216</v>
      </c>
      <c r="AG68" s="29">
        <f t="shared" si="43"/>
        <v>0.12681159420289856</v>
      </c>
      <c r="AH68" s="29">
        <f t="shared" si="44"/>
        <v>1.9130434782608696</v>
      </c>
      <c r="AI68" s="29">
        <f t="shared" si="45"/>
        <v>0.11562350692785475</v>
      </c>
      <c r="AJ68" s="29">
        <f t="shared" si="46"/>
        <v>0</v>
      </c>
      <c r="AK68" s="29">
        <f t="shared" si="47"/>
        <v>0</v>
      </c>
      <c r="AL68" s="29">
        <f t="shared" si="48"/>
        <v>0</v>
      </c>
      <c r="AM68" s="29">
        <f t="shared" si="49"/>
        <v>0</v>
      </c>
      <c r="AN68" s="29">
        <f t="shared" si="50"/>
        <v>0.43478260869565216</v>
      </c>
      <c r="AO68" s="29">
        <f t="shared" si="51"/>
        <v>0.30936454849498324</v>
      </c>
      <c r="AP68" s="29">
        <f t="shared" si="52"/>
        <v>0.17391304347826086</v>
      </c>
      <c r="AQ68" s="29">
        <f t="shared" si="53"/>
        <v>4.9498327759197325E-2</v>
      </c>
      <c r="AR68" s="29">
        <f t="shared" si="54"/>
        <v>0.86956521739130432</v>
      </c>
      <c r="AS68" s="29">
        <f t="shared" si="55"/>
        <v>0.2816635160680529</v>
      </c>
      <c r="AT68" s="29">
        <f t="shared" si="56"/>
        <v>8.6956521739130432E-2</v>
      </c>
      <c r="AU68" s="29">
        <f t="shared" si="57"/>
        <v>5.6544662642316805E-4</v>
      </c>
      <c r="AV68" s="29">
        <f t="shared" si="58"/>
        <v>0</v>
      </c>
      <c r="AW68" s="29">
        <f t="shared" si="59"/>
        <v>0</v>
      </c>
    </row>
    <row r="69" spans="1:50" ht="128.25" customHeight="1" thickBot="1" x14ac:dyDescent="0.25">
      <c r="A69" s="16" t="s">
        <v>151</v>
      </c>
      <c r="B69" s="17"/>
      <c r="C69" s="17"/>
      <c r="D69" s="17"/>
      <c r="E69" s="17" t="s">
        <v>7</v>
      </c>
      <c r="F69" s="18">
        <f t="shared" si="31"/>
        <v>54</v>
      </c>
      <c r="G69" s="29">
        <f t="shared" si="32"/>
        <v>8.3389238782063432E-2</v>
      </c>
      <c r="H69" s="29">
        <f t="shared" si="33"/>
        <v>0.18523762355649614</v>
      </c>
      <c r="I69" s="106">
        <v>7</v>
      </c>
      <c r="J69" s="130">
        <v>5.3</v>
      </c>
      <c r="K69" s="130">
        <v>0</v>
      </c>
      <c r="L69" s="130">
        <v>4.3</v>
      </c>
      <c r="M69" s="130">
        <v>0</v>
      </c>
      <c r="N69" s="130">
        <v>0</v>
      </c>
      <c r="O69" s="130">
        <v>2</v>
      </c>
      <c r="P69" s="130">
        <v>10</v>
      </c>
      <c r="Q69" s="130">
        <v>0</v>
      </c>
      <c r="R69" s="130">
        <v>0</v>
      </c>
      <c r="S69" s="130">
        <v>1</v>
      </c>
      <c r="T69" s="130">
        <v>2</v>
      </c>
      <c r="U69" s="130">
        <v>1</v>
      </c>
      <c r="V69" s="135">
        <v>31</v>
      </c>
      <c r="W69" s="136">
        <v>153</v>
      </c>
      <c r="X69" s="32">
        <f t="shared" si="34"/>
        <v>0</v>
      </c>
      <c r="Y69" s="29">
        <f t="shared" si="35"/>
        <v>0</v>
      </c>
      <c r="Z69" s="29">
        <f t="shared" si="36"/>
        <v>0.81132075471698117</v>
      </c>
      <c r="AA69" s="29">
        <f t="shared" si="37"/>
        <v>0.32858490566037735</v>
      </c>
      <c r="AB69" s="29">
        <f t="shared" si="38"/>
        <v>0</v>
      </c>
      <c r="AC69" s="29">
        <f t="shared" si="39"/>
        <v>0</v>
      </c>
      <c r="AD69" s="29">
        <f t="shared" si="40"/>
        <v>0</v>
      </c>
      <c r="AE69" s="29">
        <f t="shared" si="41"/>
        <v>0</v>
      </c>
      <c r="AF69" s="29">
        <f t="shared" si="42"/>
        <v>0.37735849056603776</v>
      </c>
      <c r="AG69" s="29">
        <f t="shared" si="43"/>
        <v>0.11006289308176102</v>
      </c>
      <c r="AH69" s="29">
        <f t="shared" si="44"/>
        <v>1.8867924528301887</v>
      </c>
      <c r="AI69" s="29">
        <f t="shared" si="45"/>
        <v>0.11403690648973668</v>
      </c>
      <c r="AJ69" s="29">
        <f t="shared" si="46"/>
        <v>0</v>
      </c>
      <c r="AK69" s="29">
        <f t="shared" si="47"/>
        <v>0</v>
      </c>
      <c r="AL69" s="29">
        <f t="shared" si="48"/>
        <v>0</v>
      </c>
      <c r="AM69" s="29">
        <f t="shared" si="49"/>
        <v>0</v>
      </c>
      <c r="AN69" s="29">
        <f t="shared" si="50"/>
        <v>0.18867924528301888</v>
      </c>
      <c r="AO69" s="29">
        <f t="shared" si="51"/>
        <v>0.13425253991291727</v>
      </c>
      <c r="AP69" s="29">
        <f t="shared" si="52"/>
        <v>0.37735849056603776</v>
      </c>
      <c r="AQ69" s="29">
        <f t="shared" si="53"/>
        <v>0.10740203193033383</v>
      </c>
      <c r="AR69" s="29">
        <f t="shared" si="54"/>
        <v>0.18867924528301888</v>
      </c>
      <c r="AS69" s="29">
        <f t="shared" si="55"/>
        <v>6.1115668580803945E-2</v>
      </c>
      <c r="AT69" s="29">
        <f t="shared" si="56"/>
        <v>5.8490566037735849</v>
      </c>
      <c r="AU69" s="29">
        <f t="shared" si="57"/>
        <v>3.8034287230162153E-2</v>
      </c>
      <c r="AV69" s="29">
        <f t="shared" si="58"/>
        <v>28.867924528301888</v>
      </c>
      <c r="AW69" s="29">
        <f t="shared" si="59"/>
        <v>0.28867924528301886</v>
      </c>
    </row>
    <row r="70" spans="1:50" ht="128.25" customHeight="1" thickBot="1" x14ac:dyDescent="0.25">
      <c r="A70" s="35" t="s">
        <v>154</v>
      </c>
      <c r="B70" s="124"/>
      <c r="C70" s="37"/>
      <c r="D70" s="18"/>
      <c r="E70" s="38" t="s">
        <v>160</v>
      </c>
      <c r="F70" s="18">
        <f t="shared" si="31"/>
        <v>55</v>
      </c>
      <c r="G70" s="29">
        <f t="shared" si="32"/>
        <v>7.9193050815955457E-2</v>
      </c>
      <c r="H70" s="29">
        <f t="shared" si="33"/>
        <v>0.17591637421796161</v>
      </c>
      <c r="I70" s="90">
        <v>27</v>
      </c>
      <c r="J70" s="100">
        <v>16.600000000000001</v>
      </c>
      <c r="K70" s="100">
        <v>0.85</v>
      </c>
      <c r="L70" s="100">
        <v>8.75</v>
      </c>
      <c r="M70" s="91">
        <v>0</v>
      </c>
      <c r="N70" s="91">
        <v>0</v>
      </c>
      <c r="O70" s="91">
        <v>10</v>
      </c>
      <c r="P70" s="91">
        <v>8</v>
      </c>
      <c r="Q70" s="91">
        <v>0</v>
      </c>
      <c r="R70" s="91">
        <v>0</v>
      </c>
      <c r="S70" s="91">
        <v>3</v>
      </c>
      <c r="T70" s="91">
        <v>0</v>
      </c>
      <c r="U70" s="91">
        <v>22</v>
      </c>
      <c r="V70" s="91">
        <v>0</v>
      </c>
      <c r="W70" s="92">
        <v>255</v>
      </c>
      <c r="X70" s="32">
        <f t="shared" si="34"/>
        <v>5.1204819277108425E-2</v>
      </c>
      <c r="Y70" s="29">
        <f t="shared" si="35"/>
        <v>8.5341365461847382E-2</v>
      </c>
      <c r="Z70" s="29">
        <f t="shared" si="36"/>
        <v>0.52710843373493976</v>
      </c>
      <c r="AA70" s="29">
        <f t="shared" si="37"/>
        <v>0.21347891566265056</v>
      </c>
      <c r="AB70" s="29">
        <f t="shared" si="38"/>
        <v>0</v>
      </c>
      <c r="AC70" s="29">
        <f t="shared" si="39"/>
        <v>0</v>
      </c>
      <c r="AD70" s="29">
        <f t="shared" si="40"/>
        <v>0</v>
      </c>
      <c r="AE70" s="29">
        <f t="shared" si="41"/>
        <v>0</v>
      </c>
      <c r="AF70" s="29">
        <f t="shared" si="42"/>
        <v>0.60240963855421681</v>
      </c>
      <c r="AG70" s="29">
        <f t="shared" si="43"/>
        <v>0.17570281124497991</v>
      </c>
      <c r="AH70" s="29">
        <f t="shared" si="44"/>
        <v>0.48192771084337344</v>
      </c>
      <c r="AI70" s="29">
        <f t="shared" si="45"/>
        <v>2.9127499007017072E-2</v>
      </c>
      <c r="AJ70" s="29">
        <f t="shared" si="46"/>
        <v>0</v>
      </c>
      <c r="AK70" s="29">
        <f t="shared" si="47"/>
        <v>0</v>
      </c>
      <c r="AL70" s="29">
        <f t="shared" si="48"/>
        <v>0</v>
      </c>
      <c r="AM70" s="29">
        <f t="shared" si="49"/>
        <v>0</v>
      </c>
      <c r="AN70" s="29">
        <f t="shared" si="50"/>
        <v>0.18072289156626503</v>
      </c>
      <c r="AO70" s="29">
        <f t="shared" si="51"/>
        <v>0.12859128822984242</v>
      </c>
      <c r="AP70" s="29">
        <f t="shared" si="52"/>
        <v>0</v>
      </c>
      <c r="AQ70" s="29">
        <f t="shared" si="53"/>
        <v>0</v>
      </c>
      <c r="AR70" s="29">
        <f t="shared" si="54"/>
        <v>1.3253012048192769</v>
      </c>
      <c r="AS70" s="29">
        <f t="shared" si="55"/>
        <v>0.42928234677841798</v>
      </c>
      <c r="AT70" s="29">
        <f t="shared" si="56"/>
        <v>0</v>
      </c>
      <c r="AU70" s="29">
        <f t="shared" si="57"/>
        <v>0</v>
      </c>
      <c r="AV70" s="29">
        <f t="shared" si="58"/>
        <v>15.361445783132529</v>
      </c>
      <c r="AW70" s="29">
        <f t="shared" si="59"/>
        <v>0.1536144578313253</v>
      </c>
      <c r="AX70" s="40">
        <f>IF(N70=0,0,Z70/N70)</f>
        <v>0</v>
      </c>
    </row>
    <row r="71" spans="1:50" ht="141" customHeight="1" thickBot="1" x14ac:dyDescent="0.25">
      <c r="A71" s="21" t="s">
        <v>88</v>
      </c>
      <c r="B71" s="22"/>
      <c r="C71" s="22"/>
      <c r="D71" s="22"/>
      <c r="E71" s="22" t="s">
        <v>142</v>
      </c>
      <c r="F71" s="18">
        <f t="shared" si="31"/>
        <v>56</v>
      </c>
      <c r="G71" s="29">
        <f t="shared" si="32"/>
        <v>7.8362852845251782E-2</v>
      </c>
      <c r="H71" s="29">
        <f t="shared" si="33"/>
        <v>0.17407220461741535</v>
      </c>
      <c r="I71" s="175">
        <v>11</v>
      </c>
      <c r="J71" s="190">
        <v>9.25</v>
      </c>
      <c r="K71" s="197">
        <v>0</v>
      </c>
      <c r="L71" s="197">
        <v>7</v>
      </c>
      <c r="M71" s="197">
        <v>1</v>
      </c>
      <c r="N71" s="197">
        <v>0</v>
      </c>
      <c r="O71" s="197">
        <v>0</v>
      </c>
      <c r="P71" s="197">
        <v>25</v>
      </c>
      <c r="Q71" s="197">
        <v>150732</v>
      </c>
      <c r="R71" s="197">
        <v>0</v>
      </c>
      <c r="S71" s="197">
        <v>6</v>
      </c>
      <c r="T71" s="197">
        <v>0</v>
      </c>
      <c r="U71" s="197">
        <v>15</v>
      </c>
      <c r="V71" s="197">
        <v>0</v>
      </c>
      <c r="W71" s="197">
        <v>51</v>
      </c>
      <c r="X71" s="32">
        <f t="shared" si="34"/>
        <v>0</v>
      </c>
      <c r="Y71" s="29">
        <f t="shared" si="35"/>
        <v>0</v>
      </c>
      <c r="Z71" s="29">
        <f t="shared" si="36"/>
        <v>0.7567567567567568</v>
      </c>
      <c r="AA71" s="29">
        <f t="shared" si="37"/>
        <v>0.30648648648648646</v>
      </c>
      <c r="AB71" s="29">
        <f t="shared" si="38"/>
        <v>0.10810810810810811</v>
      </c>
      <c r="AC71" s="29">
        <f t="shared" si="39"/>
        <v>0.19819819819819823</v>
      </c>
      <c r="AD71" s="29">
        <f t="shared" si="40"/>
        <v>0</v>
      </c>
      <c r="AE71" s="29">
        <f t="shared" si="41"/>
        <v>0</v>
      </c>
      <c r="AF71" s="29">
        <f t="shared" si="42"/>
        <v>0</v>
      </c>
      <c r="AG71" s="29">
        <f t="shared" si="43"/>
        <v>0</v>
      </c>
      <c r="AH71" s="29">
        <f t="shared" si="44"/>
        <v>2.7027027027027026</v>
      </c>
      <c r="AI71" s="29">
        <f t="shared" si="45"/>
        <v>0.16335016335016334</v>
      </c>
      <c r="AJ71" s="29">
        <f t="shared" si="46"/>
        <v>16295.351351351352</v>
      </c>
      <c r="AK71" s="29">
        <f t="shared" si="47"/>
        <v>3.5024807643705279E-3</v>
      </c>
      <c r="AL71" s="29">
        <f t="shared" si="48"/>
        <v>0</v>
      </c>
      <c r="AM71" s="29">
        <f t="shared" si="49"/>
        <v>0</v>
      </c>
      <c r="AN71" s="29">
        <f t="shared" si="50"/>
        <v>0.64864864864864868</v>
      </c>
      <c r="AO71" s="29">
        <f t="shared" si="51"/>
        <v>0.46153846153846156</v>
      </c>
      <c r="AP71" s="29">
        <f t="shared" si="52"/>
        <v>0</v>
      </c>
      <c r="AQ71" s="29">
        <f t="shared" si="53"/>
        <v>0</v>
      </c>
      <c r="AR71" s="29">
        <f t="shared" si="54"/>
        <v>1.6216216216216217</v>
      </c>
      <c r="AS71" s="29">
        <f t="shared" si="55"/>
        <v>0.52526439482961229</v>
      </c>
      <c r="AT71" s="29">
        <f t="shared" si="56"/>
        <v>0</v>
      </c>
      <c r="AU71" s="29">
        <f t="shared" si="57"/>
        <v>0</v>
      </c>
      <c r="AV71" s="29">
        <f t="shared" si="58"/>
        <v>5.5135135135135132</v>
      </c>
      <c r="AW71" s="29">
        <f t="shared" si="59"/>
        <v>5.5135135135135134E-2</v>
      </c>
    </row>
    <row r="72" spans="1:50" ht="128.25" customHeight="1" thickBot="1" x14ac:dyDescent="0.25">
      <c r="A72" s="35" t="s">
        <v>154</v>
      </c>
      <c r="B72" s="36"/>
      <c r="C72" s="37"/>
      <c r="D72" s="18"/>
      <c r="E72" s="38" t="s">
        <v>157</v>
      </c>
      <c r="F72" s="18">
        <f t="shared" si="31"/>
        <v>57</v>
      </c>
      <c r="G72" s="29">
        <f t="shared" si="32"/>
        <v>7.8089143038658812E-2</v>
      </c>
      <c r="H72" s="29">
        <f t="shared" si="33"/>
        <v>0.17346419625976744</v>
      </c>
      <c r="I72" s="125">
        <v>56</v>
      </c>
      <c r="J72" s="126">
        <v>31.65</v>
      </c>
      <c r="K72" s="125">
        <v>6</v>
      </c>
      <c r="L72" s="125">
        <v>28</v>
      </c>
      <c r="M72" s="125">
        <v>5</v>
      </c>
      <c r="N72" s="125">
        <v>0</v>
      </c>
      <c r="O72" s="125">
        <v>0</v>
      </c>
      <c r="P72" s="125">
        <v>24</v>
      </c>
      <c r="Q72" s="125">
        <v>0</v>
      </c>
      <c r="R72" s="125">
        <v>0</v>
      </c>
      <c r="S72" s="125">
        <v>10</v>
      </c>
      <c r="T72" s="125">
        <v>0</v>
      </c>
      <c r="U72" s="125">
        <v>36</v>
      </c>
      <c r="V72" s="125">
        <v>0</v>
      </c>
      <c r="W72" s="128">
        <v>364</v>
      </c>
      <c r="X72" s="32">
        <f t="shared" si="34"/>
        <v>0.18957345971563982</v>
      </c>
      <c r="Y72" s="29">
        <f t="shared" si="35"/>
        <v>0.31595576619273308</v>
      </c>
      <c r="Z72" s="29">
        <f t="shared" si="36"/>
        <v>0.88467614533965244</v>
      </c>
      <c r="AA72" s="29">
        <f t="shared" si="37"/>
        <v>0.35829383886255922</v>
      </c>
      <c r="AB72" s="29">
        <f t="shared" si="38"/>
        <v>0.15797788309636651</v>
      </c>
      <c r="AC72" s="29">
        <f t="shared" si="39"/>
        <v>0.28962611901000529</v>
      </c>
      <c r="AD72" s="29">
        <f t="shared" si="40"/>
        <v>0</v>
      </c>
      <c r="AE72" s="29">
        <f t="shared" si="41"/>
        <v>0</v>
      </c>
      <c r="AF72" s="29">
        <f t="shared" si="42"/>
        <v>0</v>
      </c>
      <c r="AG72" s="29">
        <f t="shared" si="43"/>
        <v>0</v>
      </c>
      <c r="AH72" s="29">
        <f t="shared" si="44"/>
        <v>0.7582938388625593</v>
      </c>
      <c r="AI72" s="29">
        <f t="shared" si="45"/>
        <v>4.5830946304879952E-2</v>
      </c>
      <c r="AJ72" s="29">
        <f t="shared" si="46"/>
        <v>0</v>
      </c>
      <c r="AK72" s="29">
        <f t="shared" si="47"/>
        <v>0</v>
      </c>
      <c r="AL72" s="29">
        <f t="shared" si="48"/>
        <v>0</v>
      </c>
      <c r="AM72" s="29">
        <f t="shared" si="49"/>
        <v>0</v>
      </c>
      <c r="AN72" s="29">
        <f t="shared" si="50"/>
        <v>0.31595576619273302</v>
      </c>
      <c r="AO72" s="29">
        <f t="shared" si="51"/>
        <v>0.2248146797909831</v>
      </c>
      <c r="AP72" s="29">
        <f t="shared" si="52"/>
        <v>0</v>
      </c>
      <c r="AQ72" s="29">
        <f t="shared" si="53"/>
        <v>0</v>
      </c>
      <c r="AR72" s="29">
        <f t="shared" si="54"/>
        <v>1.1374407582938388</v>
      </c>
      <c r="AS72" s="29">
        <f t="shared" si="55"/>
        <v>0.36843189779517821</v>
      </c>
      <c r="AT72" s="29">
        <f t="shared" si="56"/>
        <v>0</v>
      </c>
      <c r="AU72" s="29">
        <f t="shared" si="57"/>
        <v>0</v>
      </c>
      <c r="AV72" s="29">
        <f t="shared" si="58"/>
        <v>11.500789889415483</v>
      </c>
      <c r="AW72" s="29">
        <f t="shared" si="59"/>
        <v>0.11500789889415483</v>
      </c>
      <c r="AX72" s="39">
        <f>IF(N72=0,0,Z72/N72)</f>
        <v>0</v>
      </c>
    </row>
    <row r="73" spans="1:50" ht="115.5" customHeight="1" thickBot="1" x14ac:dyDescent="0.25">
      <c r="A73" s="16" t="s">
        <v>76</v>
      </c>
      <c r="B73" s="17"/>
      <c r="C73" s="17"/>
      <c r="D73" s="17"/>
      <c r="E73" s="17" t="s">
        <v>14</v>
      </c>
      <c r="F73" s="18">
        <f t="shared" si="31"/>
        <v>58</v>
      </c>
      <c r="G73" s="29">
        <f t="shared" si="32"/>
        <v>7.6406017668571552E-2</v>
      </c>
      <c r="H73" s="29">
        <f t="shared" si="33"/>
        <v>0.16972536678660918</v>
      </c>
      <c r="I73" s="177">
        <v>13</v>
      </c>
      <c r="J73" s="177">
        <v>7.2</v>
      </c>
      <c r="K73" s="177">
        <v>0.5</v>
      </c>
      <c r="L73" s="177">
        <v>4.5</v>
      </c>
      <c r="M73" s="177">
        <v>1.2</v>
      </c>
      <c r="N73" s="177">
        <v>0</v>
      </c>
      <c r="O73" s="121">
        <v>2</v>
      </c>
      <c r="P73" s="121">
        <v>11</v>
      </c>
      <c r="Q73" s="121">
        <v>50000</v>
      </c>
      <c r="R73" s="121">
        <v>0</v>
      </c>
      <c r="S73" s="121">
        <v>0</v>
      </c>
      <c r="T73" s="121">
        <v>3</v>
      </c>
      <c r="U73" s="121">
        <v>2</v>
      </c>
      <c r="V73" s="121">
        <v>5</v>
      </c>
      <c r="W73" s="73">
        <v>11</v>
      </c>
      <c r="X73" s="32">
        <f t="shared" si="34"/>
        <v>6.9444444444444448E-2</v>
      </c>
      <c r="Y73" s="29">
        <f t="shared" si="35"/>
        <v>0.11574074074074076</v>
      </c>
      <c r="Z73" s="29">
        <f t="shared" si="36"/>
        <v>0.625</v>
      </c>
      <c r="AA73" s="29">
        <f t="shared" si="37"/>
        <v>0.25312499999999999</v>
      </c>
      <c r="AB73" s="29">
        <f t="shared" si="38"/>
        <v>0.16666666666666666</v>
      </c>
      <c r="AC73" s="29">
        <f t="shared" si="39"/>
        <v>0.30555555555555558</v>
      </c>
      <c r="AD73" s="29">
        <f t="shared" si="40"/>
        <v>0</v>
      </c>
      <c r="AE73" s="29">
        <f t="shared" si="41"/>
        <v>0</v>
      </c>
      <c r="AF73" s="29">
        <f t="shared" si="42"/>
        <v>0.27777777777777779</v>
      </c>
      <c r="AG73" s="29">
        <f t="shared" si="43"/>
        <v>8.1018518518518531E-2</v>
      </c>
      <c r="AH73" s="29">
        <f t="shared" si="44"/>
        <v>1.5277777777777777</v>
      </c>
      <c r="AI73" s="29">
        <f t="shared" si="45"/>
        <v>9.2338217338217329E-2</v>
      </c>
      <c r="AJ73" s="29">
        <f t="shared" si="46"/>
        <v>6944.4444444444443</v>
      </c>
      <c r="AK73" s="29">
        <f t="shared" si="47"/>
        <v>1.4926209666469934E-3</v>
      </c>
      <c r="AL73" s="29">
        <f t="shared" si="48"/>
        <v>0</v>
      </c>
      <c r="AM73" s="29">
        <f t="shared" si="49"/>
        <v>0</v>
      </c>
      <c r="AN73" s="29">
        <f t="shared" si="50"/>
        <v>0</v>
      </c>
      <c r="AO73" s="29">
        <f t="shared" si="51"/>
        <v>0</v>
      </c>
      <c r="AP73" s="29">
        <f t="shared" si="52"/>
        <v>0.41666666666666663</v>
      </c>
      <c r="AQ73" s="29">
        <f t="shared" si="53"/>
        <v>0.11858974358974358</v>
      </c>
      <c r="AR73" s="29">
        <f t="shared" si="54"/>
        <v>0.27777777777777779</v>
      </c>
      <c r="AS73" s="29">
        <f t="shared" si="55"/>
        <v>8.997584541062803E-2</v>
      </c>
      <c r="AT73" s="29">
        <f t="shared" si="56"/>
        <v>0.69444444444444442</v>
      </c>
      <c r="AU73" s="29">
        <f t="shared" si="57"/>
        <v>4.5157195860183559E-3</v>
      </c>
      <c r="AV73" s="29">
        <f t="shared" si="58"/>
        <v>1.5277777777777777</v>
      </c>
      <c r="AW73" s="29">
        <f t="shared" si="59"/>
        <v>1.5277777777777777E-2</v>
      </c>
    </row>
    <row r="74" spans="1:50" ht="102.75" customHeight="1" thickBot="1" x14ac:dyDescent="0.25">
      <c r="A74" s="16" t="s">
        <v>75</v>
      </c>
      <c r="B74" s="17"/>
      <c r="C74" s="17"/>
      <c r="D74" s="17"/>
      <c r="E74" s="17" t="s">
        <v>9</v>
      </c>
      <c r="F74" s="18">
        <f t="shared" si="31"/>
        <v>59</v>
      </c>
      <c r="G74" s="29">
        <f t="shared" si="32"/>
        <v>7.6361568161722904E-2</v>
      </c>
      <c r="H74" s="29">
        <f t="shared" si="33"/>
        <v>0.16962662837458911</v>
      </c>
      <c r="I74" s="121">
        <v>9</v>
      </c>
      <c r="J74" s="122">
        <v>5</v>
      </c>
      <c r="K74" s="122">
        <v>0</v>
      </c>
      <c r="L74" s="122">
        <v>3.75</v>
      </c>
      <c r="M74" s="122">
        <v>0</v>
      </c>
      <c r="N74" s="122">
        <v>0</v>
      </c>
      <c r="O74" s="122">
        <v>0</v>
      </c>
      <c r="P74" s="122">
        <v>10</v>
      </c>
      <c r="Q74" s="122">
        <v>0</v>
      </c>
      <c r="R74" s="122">
        <v>0</v>
      </c>
      <c r="S74" s="122">
        <v>2</v>
      </c>
      <c r="T74" s="122">
        <v>3</v>
      </c>
      <c r="U74" s="122">
        <v>4</v>
      </c>
      <c r="V74" s="122">
        <v>5</v>
      </c>
      <c r="W74" s="42">
        <v>11</v>
      </c>
      <c r="X74" s="32">
        <f t="shared" si="34"/>
        <v>0</v>
      </c>
      <c r="Y74" s="29">
        <f t="shared" si="35"/>
        <v>0</v>
      </c>
      <c r="Z74" s="29">
        <f t="shared" si="36"/>
        <v>0.75</v>
      </c>
      <c r="AA74" s="29">
        <f t="shared" si="37"/>
        <v>0.30374999999999996</v>
      </c>
      <c r="AB74" s="29">
        <f t="shared" si="38"/>
        <v>0</v>
      </c>
      <c r="AC74" s="29">
        <f t="shared" si="39"/>
        <v>0</v>
      </c>
      <c r="AD74" s="29">
        <f t="shared" si="40"/>
        <v>0</v>
      </c>
      <c r="AE74" s="29">
        <f t="shared" si="41"/>
        <v>0</v>
      </c>
      <c r="AF74" s="29">
        <f t="shared" si="42"/>
        <v>0</v>
      </c>
      <c r="AG74" s="29">
        <f t="shared" si="43"/>
        <v>0</v>
      </c>
      <c r="AH74" s="29">
        <f t="shared" si="44"/>
        <v>2</v>
      </c>
      <c r="AI74" s="29">
        <f t="shared" si="45"/>
        <v>0.12087912087912087</v>
      </c>
      <c r="AJ74" s="29">
        <f t="shared" si="46"/>
        <v>0</v>
      </c>
      <c r="AK74" s="29">
        <f t="shared" si="47"/>
        <v>0</v>
      </c>
      <c r="AL74" s="29">
        <f t="shared" si="48"/>
        <v>0</v>
      </c>
      <c r="AM74" s="29">
        <f t="shared" si="49"/>
        <v>0</v>
      </c>
      <c r="AN74" s="29">
        <f t="shared" si="50"/>
        <v>0.4</v>
      </c>
      <c r="AO74" s="29">
        <f t="shared" si="51"/>
        <v>0.2846153846153846</v>
      </c>
      <c r="AP74" s="29">
        <f t="shared" si="52"/>
        <v>0.6</v>
      </c>
      <c r="AQ74" s="29">
        <f t="shared" si="53"/>
        <v>0.17076923076923078</v>
      </c>
      <c r="AR74" s="29">
        <f t="shared" si="54"/>
        <v>0.8</v>
      </c>
      <c r="AS74" s="29">
        <f t="shared" si="55"/>
        <v>0.25913043478260872</v>
      </c>
      <c r="AT74" s="29">
        <f t="shared" si="56"/>
        <v>1</v>
      </c>
      <c r="AU74" s="29">
        <f t="shared" si="57"/>
        <v>6.5026362038664324E-3</v>
      </c>
      <c r="AV74" s="29">
        <f t="shared" si="58"/>
        <v>2.2000000000000002</v>
      </c>
      <c r="AW74" s="29">
        <f t="shared" si="59"/>
        <v>2.2000000000000002E-2</v>
      </c>
    </row>
    <row r="75" spans="1:50" ht="128.25" customHeight="1" thickBot="1" x14ac:dyDescent="0.25">
      <c r="A75" s="21" t="s">
        <v>88</v>
      </c>
      <c r="B75" s="22"/>
      <c r="C75" s="22"/>
      <c r="D75" s="22"/>
      <c r="E75" s="22" t="s">
        <v>63</v>
      </c>
      <c r="F75" s="18">
        <f t="shared" si="31"/>
        <v>60</v>
      </c>
      <c r="G75" s="29">
        <f t="shared" si="32"/>
        <v>7.6016636027489204E-2</v>
      </c>
      <c r="H75" s="29">
        <f t="shared" si="33"/>
        <v>0.16886040949830572</v>
      </c>
      <c r="I75" s="84">
        <v>14</v>
      </c>
      <c r="J75" s="82">
        <v>11.75</v>
      </c>
      <c r="K75" s="82">
        <v>0</v>
      </c>
      <c r="L75" s="82">
        <v>8.25</v>
      </c>
      <c r="M75" s="82">
        <v>0</v>
      </c>
      <c r="N75" s="82">
        <v>0</v>
      </c>
      <c r="O75" s="82">
        <v>0</v>
      </c>
      <c r="P75" s="82">
        <v>0</v>
      </c>
      <c r="Q75" s="82">
        <v>7000000</v>
      </c>
      <c r="R75" s="82">
        <v>0</v>
      </c>
      <c r="S75" s="82">
        <v>9</v>
      </c>
      <c r="T75" s="82">
        <v>0</v>
      </c>
      <c r="U75" s="82">
        <v>12</v>
      </c>
      <c r="V75" s="82">
        <v>0</v>
      </c>
      <c r="W75" s="83">
        <v>0</v>
      </c>
      <c r="X75" s="32">
        <f t="shared" si="34"/>
        <v>0</v>
      </c>
      <c r="Y75" s="29">
        <f t="shared" si="35"/>
        <v>0</v>
      </c>
      <c r="Z75" s="29">
        <f t="shared" si="36"/>
        <v>0.7021276595744681</v>
      </c>
      <c r="AA75" s="29">
        <f t="shared" si="37"/>
        <v>0.28436170212765954</v>
      </c>
      <c r="AB75" s="29">
        <f t="shared" si="38"/>
        <v>0</v>
      </c>
      <c r="AC75" s="29">
        <f t="shared" si="39"/>
        <v>0</v>
      </c>
      <c r="AD75" s="29">
        <f t="shared" si="40"/>
        <v>0</v>
      </c>
      <c r="AE75" s="29">
        <f t="shared" si="41"/>
        <v>0</v>
      </c>
      <c r="AF75" s="29">
        <f t="shared" si="42"/>
        <v>0</v>
      </c>
      <c r="AG75" s="29">
        <f t="shared" si="43"/>
        <v>0</v>
      </c>
      <c r="AH75" s="29">
        <f t="shared" si="44"/>
        <v>0</v>
      </c>
      <c r="AI75" s="29">
        <f t="shared" si="45"/>
        <v>0</v>
      </c>
      <c r="AJ75" s="29">
        <f t="shared" si="46"/>
        <v>595744.68085106381</v>
      </c>
      <c r="AK75" s="29">
        <f t="shared" si="47"/>
        <v>0.12804782420256761</v>
      </c>
      <c r="AL75" s="29">
        <f t="shared" si="48"/>
        <v>0</v>
      </c>
      <c r="AM75" s="29">
        <f t="shared" si="49"/>
        <v>0</v>
      </c>
      <c r="AN75" s="29">
        <f t="shared" si="50"/>
        <v>0.76595744680851063</v>
      </c>
      <c r="AO75" s="29">
        <f t="shared" si="51"/>
        <v>0.5450081833060556</v>
      </c>
      <c r="AP75" s="29">
        <f t="shared" si="52"/>
        <v>0</v>
      </c>
      <c r="AQ75" s="29">
        <f t="shared" si="53"/>
        <v>0</v>
      </c>
      <c r="AR75" s="29">
        <f t="shared" si="54"/>
        <v>1.0212765957446808</v>
      </c>
      <c r="AS75" s="29">
        <f t="shared" si="55"/>
        <v>0.33080481036077702</v>
      </c>
      <c r="AT75" s="29">
        <f t="shared" si="56"/>
        <v>0</v>
      </c>
      <c r="AU75" s="29">
        <f t="shared" si="57"/>
        <v>0</v>
      </c>
      <c r="AV75" s="29">
        <f t="shared" si="58"/>
        <v>0</v>
      </c>
      <c r="AW75" s="29">
        <f t="shared" si="59"/>
        <v>0</v>
      </c>
    </row>
    <row r="76" spans="1:50" ht="114.75" customHeight="1" x14ac:dyDescent="0.2">
      <c r="A76" s="16" t="s">
        <v>80</v>
      </c>
      <c r="B76" s="17"/>
      <c r="C76" s="17"/>
      <c r="D76" s="17"/>
      <c r="E76" s="17" t="s">
        <v>37</v>
      </c>
      <c r="F76" s="18">
        <f t="shared" si="31"/>
        <v>61</v>
      </c>
      <c r="G76" s="29">
        <f t="shared" si="32"/>
        <v>7.4715536862828613E-2</v>
      </c>
      <c r="H76" s="29">
        <f t="shared" si="33"/>
        <v>0.16597019823372094</v>
      </c>
      <c r="I76" s="178">
        <v>10</v>
      </c>
      <c r="J76" s="192">
        <v>7</v>
      </c>
      <c r="K76" s="192">
        <v>1</v>
      </c>
      <c r="L76" s="192">
        <v>5.5</v>
      </c>
      <c r="M76" s="192">
        <v>0</v>
      </c>
      <c r="N76" s="192">
        <v>0</v>
      </c>
      <c r="O76" s="192">
        <v>0</v>
      </c>
      <c r="P76" s="200">
        <v>6</v>
      </c>
      <c r="Q76" s="203">
        <v>0</v>
      </c>
      <c r="R76" s="192">
        <v>0</v>
      </c>
      <c r="S76" s="192">
        <v>5</v>
      </c>
      <c r="T76" s="192">
        <v>0</v>
      </c>
      <c r="U76" s="192">
        <v>10</v>
      </c>
      <c r="V76" s="192">
        <v>25</v>
      </c>
      <c r="W76" s="213">
        <v>29</v>
      </c>
      <c r="X76" s="32">
        <f t="shared" si="34"/>
        <v>0.14285714285714285</v>
      </c>
      <c r="Y76" s="29">
        <f t="shared" si="35"/>
        <v>0.23809523809523808</v>
      </c>
      <c r="Z76" s="29">
        <f t="shared" si="36"/>
        <v>0.7857142857142857</v>
      </c>
      <c r="AA76" s="29">
        <f t="shared" si="37"/>
        <v>0.31821428571428567</v>
      </c>
      <c r="AB76" s="29">
        <f t="shared" si="38"/>
        <v>0</v>
      </c>
      <c r="AC76" s="29">
        <f t="shared" si="39"/>
        <v>0</v>
      </c>
      <c r="AD76" s="29">
        <f t="shared" si="40"/>
        <v>0</v>
      </c>
      <c r="AE76" s="29">
        <f t="shared" si="41"/>
        <v>0</v>
      </c>
      <c r="AF76" s="29">
        <f t="shared" si="42"/>
        <v>0</v>
      </c>
      <c r="AG76" s="29">
        <f t="shared" si="43"/>
        <v>0</v>
      </c>
      <c r="AH76" s="29">
        <f t="shared" si="44"/>
        <v>0.8571428571428571</v>
      </c>
      <c r="AI76" s="29">
        <f t="shared" si="45"/>
        <v>5.1805337519623226E-2</v>
      </c>
      <c r="AJ76" s="29">
        <f t="shared" si="46"/>
        <v>0</v>
      </c>
      <c r="AK76" s="29">
        <f t="shared" si="47"/>
        <v>0</v>
      </c>
      <c r="AL76" s="29">
        <f t="shared" si="48"/>
        <v>0</v>
      </c>
      <c r="AM76" s="29">
        <f t="shared" si="49"/>
        <v>0</v>
      </c>
      <c r="AN76" s="29">
        <f t="shared" si="50"/>
        <v>0.7142857142857143</v>
      </c>
      <c r="AO76" s="29">
        <f t="shared" si="51"/>
        <v>0.50824175824175821</v>
      </c>
      <c r="AP76" s="29">
        <f t="shared" si="52"/>
        <v>0</v>
      </c>
      <c r="AQ76" s="29">
        <f t="shared" si="53"/>
        <v>0</v>
      </c>
      <c r="AR76" s="29">
        <f t="shared" si="54"/>
        <v>1.4285714285714286</v>
      </c>
      <c r="AS76" s="29">
        <f t="shared" si="55"/>
        <v>0.46273291925465837</v>
      </c>
      <c r="AT76" s="29">
        <f t="shared" si="56"/>
        <v>3.5714285714285716</v>
      </c>
      <c r="AU76" s="29">
        <f t="shared" si="57"/>
        <v>2.3223700728094404E-2</v>
      </c>
      <c r="AV76" s="29">
        <f t="shared" si="58"/>
        <v>4.1428571428571432</v>
      </c>
      <c r="AW76" s="29">
        <f t="shared" si="59"/>
        <v>4.1428571428571433E-2</v>
      </c>
    </row>
    <row r="77" spans="1:50" ht="141" customHeight="1" x14ac:dyDescent="0.2">
      <c r="A77" s="35" t="s">
        <v>154</v>
      </c>
      <c r="B77" s="36"/>
      <c r="C77" s="37"/>
      <c r="D77" s="18"/>
      <c r="E77" s="38" t="s">
        <v>158</v>
      </c>
      <c r="F77" s="18">
        <f t="shared" si="31"/>
        <v>62</v>
      </c>
      <c r="G77" s="29">
        <f t="shared" si="32"/>
        <v>7.2912518238605201E-2</v>
      </c>
      <c r="H77" s="29">
        <f t="shared" si="33"/>
        <v>0.1619650425318909</v>
      </c>
      <c r="I77" s="176">
        <v>15</v>
      </c>
      <c r="J77" s="191">
        <v>11.25</v>
      </c>
      <c r="K77" s="176">
        <v>1</v>
      </c>
      <c r="L77" s="176">
        <v>5.75</v>
      </c>
      <c r="M77" s="176">
        <v>1</v>
      </c>
      <c r="N77" s="176">
        <v>0</v>
      </c>
      <c r="O77" s="176">
        <v>5</v>
      </c>
      <c r="P77" s="176">
        <v>11</v>
      </c>
      <c r="Q77" s="176">
        <v>0</v>
      </c>
      <c r="R77" s="176">
        <v>0</v>
      </c>
      <c r="S77" s="176">
        <v>2</v>
      </c>
      <c r="T77" s="176">
        <v>1</v>
      </c>
      <c r="U77" s="176">
        <v>7</v>
      </c>
      <c r="V77" s="176">
        <v>0</v>
      </c>
      <c r="W77" s="176">
        <v>89</v>
      </c>
      <c r="X77" s="32">
        <f t="shared" si="34"/>
        <v>8.8888888888888892E-2</v>
      </c>
      <c r="Y77" s="29">
        <f t="shared" si="35"/>
        <v>0.14814814814814817</v>
      </c>
      <c r="Z77" s="29">
        <f t="shared" si="36"/>
        <v>0.51111111111111107</v>
      </c>
      <c r="AA77" s="29">
        <f t="shared" si="37"/>
        <v>0.20699999999999996</v>
      </c>
      <c r="AB77" s="29">
        <f t="shared" si="38"/>
        <v>8.8888888888888892E-2</v>
      </c>
      <c r="AC77" s="29">
        <f t="shared" si="39"/>
        <v>0.16296296296296298</v>
      </c>
      <c r="AD77" s="29">
        <f t="shared" si="40"/>
        <v>0</v>
      </c>
      <c r="AE77" s="29">
        <f t="shared" si="41"/>
        <v>0</v>
      </c>
      <c r="AF77" s="29">
        <f t="shared" si="42"/>
        <v>0.44444444444444442</v>
      </c>
      <c r="AG77" s="29">
        <f t="shared" si="43"/>
        <v>0.12962962962962962</v>
      </c>
      <c r="AH77" s="29">
        <f t="shared" si="44"/>
        <v>0.97777777777777775</v>
      </c>
      <c r="AI77" s="29">
        <f t="shared" si="45"/>
        <v>5.9096459096459088E-2</v>
      </c>
      <c r="AJ77" s="29">
        <f t="shared" si="46"/>
        <v>0</v>
      </c>
      <c r="AK77" s="29">
        <f t="shared" si="47"/>
        <v>0</v>
      </c>
      <c r="AL77" s="29">
        <f t="shared" si="48"/>
        <v>0</v>
      </c>
      <c r="AM77" s="29">
        <f t="shared" si="49"/>
        <v>0</v>
      </c>
      <c r="AN77" s="29">
        <f t="shared" si="50"/>
        <v>0.17777777777777778</v>
      </c>
      <c r="AO77" s="29">
        <f t="shared" si="51"/>
        <v>0.12649572649572649</v>
      </c>
      <c r="AP77" s="29">
        <f t="shared" si="52"/>
        <v>8.8888888888888892E-2</v>
      </c>
      <c r="AQ77" s="29">
        <f t="shared" si="53"/>
        <v>2.5299145299145304E-2</v>
      </c>
      <c r="AR77" s="29">
        <f t="shared" si="54"/>
        <v>0.62222222222222223</v>
      </c>
      <c r="AS77" s="29">
        <f t="shared" si="55"/>
        <v>0.20154589371980677</v>
      </c>
      <c r="AT77" s="29">
        <f t="shared" si="56"/>
        <v>0</v>
      </c>
      <c r="AU77" s="29">
        <f t="shared" si="57"/>
        <v>0</v>
      </c>
      <c r="AV77" s="29">
        <f t="shared" si="58"/>
        <v>7.9111111111111114</v>
      </c>
      <c r="AW77" s="29">
        <f t="shared" si="59"/>
        <v>7.9111111111111118E-2</v>
      </c>
      <c r="AX77" s="39">
        <f>IF(N77=0,0,Z77/N77)</f>
        <v>0</v>
      </c>
    </row>
    <row r="78" spans="1:50" ht="102.75" customHeight="1" thickBot="1" x14ac:dyDescent="0.25">
      <c r="A78" s="16" t="s">
        <v>87</v>
      </c>
      <c r="B78" s="20"/>
      <c r="C78" s="20"/>
      <c r="D78" s="20"/>
      <c r="E78" s="20" t="s">
        <v>166</v>
      </c>
      <c r="F78" s="18">
        <f t="shared" si="31"/>
        <v>63</v>
      </c>
      <c r="G78" s="29">
        <f t="shared" si="32"/>
        <v>7.0119252500302556E-2</v>
      </c>
      <c r="H78" s="29">
        <f t="shared" si="33"/>
        <v>0.15576019026459503</v>
      </c>
      <c r="I78" s="179">
        <v>11</v>
      </c>
      <c r="J78" s="193">
        <v>10.6</v>
      </c>
      <c r="K78" s="193">
        <v>3.5</v>
      </c>
      <c r="L78" s="193">
        <v>5.4</v>
      </c>
      <c r="M78" s="193">
        <v>1.5</v>
      </c>
      <c r="N78" s="198">
        <v>0</v>
      </c>
      <c r="O78" s="198">
        <v>0</v>
      </c>
      <c r="P78" s="198">
        <v>36</v>
      </c>
      <c r="Q78" s="198">
        <v>0</v>
      </c>
      <c r="R78" s="198">
        <v>0</v>
      </c>
      <c r="S78" s="198">
        <v>1</v>
      </c>
      <c r="T78" s="198">
        <v>1</v>
      </c>
      <c r="U78" s="198">
        <v>4</v>
      </c>
      <c r="V78" s="198">
        <v>0</v>
      </c>
      <c r="W78" s="214">
        <v>26</v>
      </c>
      <c r="X78" s="32">
        <f t="shared" si="34"/>
        <v>0.33018867924528306</v>
      </c>
      <c r="Y78" s="29">
        <f t="shared" si="35"/>
        <v>0.55031446540880513</v>
      </c>
      <c r="Z78" s="29">
        <f t="shared" si="36"/>
        <v>0.50943396226415094</v>
      </c>
      <c r="AA78" s="29">
        <f t="shared" si="37"/>
        <v>0.20632075471698111</v>
      </c>
      <c r="AB78" s="29">
        <f t="shared" si="38"/>
        <v>0.14150943396226415</v>
      </c>
      <c r="AC78" s="29">
        <f t="shared" si="39"/>
        <v>0.25943396226415094</v>
      </c>
      <c r="AD78" s="29">
        <f t="shared" si="40"/>
        <v>0</v>
      </c>
      <c r="AE78" s="29">
        <f t="shared" si="41"/>
        <v>0</v>
      </c>
      <c r="AF78" s="29">
        <f t="shared" si="42"/>
        <v>0</v>
      </c>
      <c r="AG78" s="29">
        <f t="shared" si="43"/>
        <v>0</v>
      </c>
      <c r="AH78" s="29">
        <f t="shared" si="44"/>
        <v>3.3962264150943398</v>
      </c>
      <c r="AI78" s="29">
        <f t="shared" si="45"/>
        <v>0.205266431681526</v>
      </c>
      <c r="AJ78" s="29">
        <f t="shared" si="46"/>
        <v>0</v>
      </c>
      <c r="AK78" s="29">
        <f t="shared" si="47"/>
        <v>0</v>
      </c>
      <c r="AL78" s="29">
        <f t="shared" si="48"/>
        <v>0</v>
      </c>
      <c r="AM78" s="29">
        <f t="shared" si="49"/>
        <v>0</v>
      </c>
      <c r="AN78" s="29">
        <f t="shared" si="50"/>
        <v>9.4339622641509441E-2</v>
      </c>
      <c r="AO78" s="29">
        <f t="shared" si="51"/>
        <v>6.7126269956458637E-2</v>
      </c>
      <c r="AP78" s="29">
        <f t="shared" si="52"/>
        <v>9.4339622641509441E-2</v>
      </c>
      <c r="AQ78" s="29">
        <f t="shared" si="53"/>
        <v>2.6850507982583458E-2</v>
      </c>
      <c r="AR78" s="29">
        <f t="shared" si="54"/>
        <v>0.37735849056603776</v>
      </c>
      <c r="AS78" s="29">
        <f t="shared" si="55"/>
        <v>0.12223133716160789</v>
      </c>
      <c r="AT78" s="29">
        <f t="shared" si="56"/>
        <v>0</v>
      </c>
      <c r="AU78" s="29">
        <f t="shared" si="57"/>
        <v>0</v>
      </c>
      <c r="AV78" s="29">
        <f t="shared" si="58"/>
        <v>2.4528301886792452</v>
      </c>
      <c r="AW78" s="29">
        <f t="shared" si="59"/>
        <v>2.4528301886792451E-2</v>
      </c>
    </row>
    <row r="79" spans="1:50" ht="115.5" customHeight="1" thickBot="1" x14ac:dyDescent="0.25">
      <c r="A79" s="16" t="s">
        <v>80</v>
      </c>
      <c r="B79" s="17"/>
      <c r="C79" s="17"/>
      <c r="D79" s="17"/>
      <c r="E79" s="17" t="s">
        <v>36</v>
      </c>
      <c r="F79" s="18">
        <f t="shared" si="31"/>
        <v>64</v>
      </c>
      <c r="G79" s="29">
        <f t="shared" si="32"/>
        <v>6.9612896278216985E-2</v>
      </c>
      <c r="H79" s="29">
        <f t="shared" si="33"/>
        <v>0.15463539017501376</v>
      </c>
      <c r="I79" s="84">
        <v>9</v>
      </c>
      <c r="J79" s="82">
        <v>6.25</v>
      </c>
      <c r="K79" s="82">
        <v>0.5</v>
      </c>
      <c r="L79" s="82">
        <v>4</v>
      </c>
      <c r="M79" s="82">
        <v>1</v>
      </c>
      <c r="N79" s="177">
        <v>0</v>
      </c>
      <c r="O79" s="121">
        <v>0</v>
      </c>
      <c r="P79" s="121">
        <v>0</v>
      </c>
      <c r="Q79" s="81">
        <v>500000</v>
      </c>
      <c r="R79" s="82">
        <v>0</v>
      </c>
      <c r="S79" s="82">
        <v>3</v>
      </c>
      <c r="T79" s="82">
        <v>1</v>
      </c>
      <c r="U79" s="82">
        <v>4</v>
      </c>
      <c r="V79" s="82">
        <v>1</v>
      </c>
      <c r="W79" s="202">
        <v>28</v>
      </c>
      <c r="X79" s="32">
        <f t="shared" si="34"/>
        <v>0.08</v>
      </c>
      <c r="Y79" s="29">
        <f t="shared" si="35"/>
        <v>0.13333333333333333</v>
      </c>
      <c r="Z79" s="29">
        <f t="shared" si="36"/>
        <v>0.64</v>
      </c>
      <c r="AA79" s="29">
        <f t="shared" si="37"/>
        <v>0.25919999999999999</v>
      </c>
      <c r="AB79" s="29">
        <f t="shared" si="38"/>
        <v>0.16</v>
      </c>
      <c r="AC79" s="29">
        <f t="shared" si="39"/>
        <v>0.29333333333333333</v>
      </c>
      <c r="AD79" s="29">
        <f t="shared" si="40"/>
        <v>0</v>
      </c>
      <c r="AE79" s="29">
        <f t="shared" si="41"/>
        <v>0</v>
      </c>
      <c r="AF79" s="29">
        <f t="shared" si="42"/>
        <v>0</v>
      </c>
      <c r="AG79" s="29">
        <f t="shared" si="43"/>
        <v>0</v>
      </c>
      <c r="AH79" s="29">
        <f t="shared" si="44"/>
        <v>0</v>
      </c>
      <c r="AI79" s="29">
        <f t="shared" si="45"/>
        <v>0</v>
      </c>
      <c r="AJ79" s="29">
        <f t="shared" si="46"/>
        <v>80000</v>
      </c>
      <c r="AK79" s="29">
        <f t="shared" si="47"/>
        <v>1.7194993535773362E-2</v>
      </c>
      <c r="AL79" s="29">
        <f t="shared" si="48"/>
        <v>0</v>
      </c>
      <c r="AM79" s="29">
        <f t="shared" si="49"/>
        <v>0</v>
      </c>
      <c r="AN79" s="29">
        <f t="shared" si="50"/>
        <v>0.48</v>
      </c>
      <c r="AO79" s="29">
        <f t="shared" si="51"/>
        <v>0.34153846153846151</v>
      </c>
      <c r="AP79" s="29">
        <f t="shared" si="52"/>
        <v>0.16</v>
      </c>
      <c r="AQ79" s="29">
        <f t="shared" si="53"/>
        <v>4.5538461538461542E-2</v>
      </c>
      <c r="AR79" s="29">
        <f t="shared" si="54"/>
        <v>0.64</v>
      </c>
      <c r="AS79" s="29">
        <f t="shared" si="55"/>
        <v>0.20730434782608695</v>
      </c>
      <c r="AT79" s="29">
        <f t="shared" si="56"/>
        <v>0.16</v>
      </c>
      <c r="AU79" s="29">
        <f t="shared" si="57"/>
        <v>1.0404217926186293E-3</v>
      </c>
      <c r="AV79" s="29">
        <f t="shared" si="58"/>
        <v>4.4800000000000004</v>
      </c>
      <c r="AW79" s="29">
        <f t="shared" si="59"/>
        <v>4.4800000000000006E-2</v>
      </c>
    </row>
    <row r="80" spans="1:50" ht="128.25" customHeight="1" thickBot="1" x14ac:dyDescent="0.25">
      <c r="A80" s="21" t="s">
        <v>88</v>
      </c>
      <c r="B80" s="22"/>
      <c r="C80" s="22"/>
      <c r="D80" s="22"/>
      <c r="E80" s="22" t="s">
        <v>26</v>
      </c>
      <c r="F80" s="18">
        <f t="shared" ref="F80:F115" si="60">RANK(H80,$H$16:$H$117,0)</f>
        <v>65</v>
      </c>
      <c r="G80" s="29">
        <f t="shared" ref="G80:G115" si="61">Y80*$I$8+AA80*$J$8+AC80*$K$8+AE80*$L$8+AG80*$M$8+AI80*$N$8+AK80*$O$8+AM80*$P$8+AO80*$Q$8+AQ80*$R$8+AS80*$S$8+AU80*$T$8+AW80*$U$8</f>
        <v>6.841269098794181E-2</v>
      </c>
      <c r="H80" s="29">
        <f t="shared" ref="H80:H111" si="62">G80/MAX($G$16:$G$112)</f>
        <v>0.15196930065318057</v>
      </c>
      <c r="I80" s="134">
        <v>11</v>
      </c>
      <c r="J80" s="129">
        <v>9.75</v>
      </c>
      <c r="K80" s="135">
        <v>0</v>
      </c>
      <c r="L80" s="135">
        <v>9</v>
      </c>
      <c r="M80" s="135">
        <v>0</v>
      </c>
      <c r="N80" s="135">
        <v>0</v>
      </c>
      <c r="O80" s="135">
        <v>0</v>
      </c>
      <c r="P80" s="135">
        <v>19</v>
      </c>
      <c r="Q80" s="135">
        <v>0</v>
      </c>
      <c r="R80" s="135">
        <v>0</v>
      </c>
      <c r="S80" s="135">
        <v>7</v>
      </c>
      <c r="T80" s="135">
        <v>2</v>
      </c>
      <c r="U80" s="135">
        <v>6</v>
      </c>
      <c r="V80" s="135">
        <v>0</v>
      </c>
      <c r="W80" s="136">
        <v>68</v>
      </c>
      <c r="X80" s="32">
        <f t="shared" ref="X80:X115" si="63">IF(J80=0,0,K80/J80)</f>
        <v>0</v>
      </c>
      <c r="Y80" s="29">
        <f t="shared" ref="Y80:Y111" si="64">IFERROR(X80/$X$13,0)</f>
        <v>0</v>
      </c>
      <c r="Z80" s="29">
        <f t="shared" ref="Z80:Z115" si="65">IF(J80=0,0,L80/J80)</f>
        <v>0.92307692307692313</v>
      </c>
      <c r="AA80" s="29">
        <f t="shared" ref="AA80:AA111" si="66">IFERROR(Z80/$Z$13,0)</f>
        <v>0.37384615384615383</v>
      </c>
      <c r="AB80" s="29">
        <f t="shared" ref="AB80:AB115" si="67">IF(J80=0,0,M80/J80)</f>
        <v>0</v>
      </c>
      <c r="AC80" s="29">
        <f t="shared" ref="AC80:AC111" si="68">IFERROR(AB80/$AB$13,0)</f>
        <v>0</v>
      </c>
      <c r="AD80" s="29">
        <f t="shared" ref="AD80:AD115" si="69">IF(J80=0,0,N80/J80)</f>
        <v>0</v>
      </c>
      <c r="AE80" s="29">
        <f t="shared" ref="AE80:AE111" si="70">AD80/$AD$13</f>
        <v>0</v>
      </c>
      <c r="AF80" s="29">
        <f t="shared" ref="AF80:AF115" si="71">IF(J80=0,0,O80/J80)</f>
        <v>0</v>
      </c>
      <c r="AG80" s="29">
        <f t="shared" ref="AG80:AG111" si="72">IFERROR(AF80/$AF$13,0)</f>
        <v>0</v>
      </c>
      <c r="AH80" s="29">
        <f t="shared" ref="AH80:AH115" si="73">IF(J80=0,0,P80/J80)</f>
        <v>1.9487179487179487</v>
      </c>
      <c r="AI80" s="29">
        <f t="shared" ref="AI80:AI111" si="74">IFERROR(AH80/$AH$13,0)</f>
        <v>0.11777965624119469</v>
      </c>
      <c r="AJ80" s="29">
        <f t="shared" ref="AJ80:AJ115" si="75">IF(J80=0,0,Q80/J80)</f>
        <v>0</v>
      </c>
      <c r="AK80" s="29">
        <f t="shared" ref="AK80:AK111" si="76">IFERROR(AJ80/$AJ$13,0)</f>
        <v>0</v>
      </c>
      <c r="AL80" s="29">
        <f t="shared" ref="AL80:AL115" si="77">IF(J80=0,0,R80/J80)</f>
        <v>0</v>
      </c>
      <c r="AM80" s="29">
        <f t="shared" ref="AM80:AM111" si="78">IFERROR(AL80/$AL$13,0)</f>
        <v>0</v>
      </c>
      <c r="AN80" s="29">
        <f t="shared" ref="AN80:AN115" si="79">IF(J80=0,0,S80/J80)</f>
        <v>0.71794871794871795</v>
      </c>
      <c r="AO80" s="29">
        <f t="shared" ref="AO80:AO111" si="80">IFERROR(AN80/$AN$13,0)</f>
        <v>0.51084812623274156</v>
      </c>
      <c r="AP80" s="29">
        <f t="shared" ref="AP80:AP115" si="81">IF(J80=0,0,T80/J80)</f>
        <v>0.20512820512820512</v>
      </c>
      <c r="AQ80" s="29">
        <f t="shared" ref="AQ80:AQ111" si="82">IFERROR(AP80/$AP$13,0)</f>
        <v>5.8382642998027617E-2</v>
      </c>
      <c r="AR80" s="29">
        <f t="shared" ref="AR80:AR115" si="83">IF(J80=0,0,U80/J80)</f>
        <v>0.61538461538461542</v>
      </c>
      <c r="AS80" s="29">
        <f t="shared" ref="AS80:AS111" si="84">IFERROR(AR80/$AR$13,0)</f>
        <v>0.19933110367892978</v>
      </c>
      <c r="AT80" s="29">
        <f t="shared" ref="AT80:AT115" si="85">IF(J80=0,0,V80/J80)</f>
        <v>0</v>
      </c>
      <c r="AU80" s="29">
        <f t="shared" ref="AU80:AU111" si="86">IFERROR(AT80/$AT$13,0)</f>
        <v>0</v>
      </c>
      <c r="AV80" s="29">
        <f t="shared" ref="AV80:AV115" si="87">IF(J80=0,0,W80/J80)</f>
        <v>6.9743589743589745</v>
      </c>
      <c r="AW80" s="29">
        <f t="shared" ref="AW80:AW111" si="88">IFERROR(AV80/$AV$13,0)</f>
        <v>6.974358974358974E-2</v>
      </c>
    </row>
    <row r="81" spans="1:50" ht="102.75" customHeight="1" thickBot="1" x14ac:dyDescent="0.25">
      <c r="A81" s="16" t="s">
        <v>87</v>
      </c>
      <c r="B81" s="20"/>
      <c r="C81" s="20"/>
      <c r="D81" s="20"/>
      <c r="E81" s="20" t="s">
        <v>57</v>
      </c>
      <c r="F81" s="18">
        <f t="shared" si="60"/>
        <v>66</v>
      </c>
      <c r="G81" s="29">
        <f t="shared" si="61"/>
        <v>6.8175997741587377E-2</v>
      </c>
      <c r="H81" s="29">
        <f t="shared" si="62"/>
        <v>0.15144351944799225</v>
      </c>
      <c r="I81" s="99">
        <v>15</v>
      </c>
      <c r="J81" s="99">
        <v>14.6</v>
      </c>
      <c r="K81" s="99">
        <v>1.75</v>
      </c>
      <c r="L81" s="99">
        <v>12.25</v>
      </c>
      <c r="M81" s="99">
        <v>2.1</v>
      </c>
      <c r="N81" s="99">
        <v>0.7</v>
      </c>
      <c r="O81" s="90">
        <v>0</v>
      </c>
      <c r="P81" s="90">
        <v>29</v>
      </c>
      <c r="Q81" s="90">
        <v>0</v>
      </c>
      <c r="R81" s="90">
        <v>0</v>
      </c>
      <c r="S81" s="90">
        <v>0</v>
      </c>
      <c r="T81" s="90">
        <v>2</v>
      </c>
      <c r="U81" s="90">
        <v>11</v>
      </c>
      <c r="V81" s="90">
        <v>0</v>
      </c>
      <c r="W81" s="90">
        <v>116</v>
      </c>
      <c r="X81" s="32">
        <f t="shared" si="63"/>
        <v>0.11986301369863014</v>
      </c>
      <c r="Y81" s="29">
        <f t="shared" si="64"/>
        <v>0.19977168949771693</v>
      </c>
      <c r="Z81" s="29">
        <f t="shared" si="65"/>
        <v>0.83904109589041098</v>
      </c>
      <c r="AA81" s="29">
        <f t="shared" si="66"/>
        <v>0.33981164383561641</v>
      </c>
      <c r="AB81" s="29">
        <f t="shared" si="67"/>
        <v>0.14383561643835618</v>
      </c>
      <c r="AC81" s="29">
        <f t="shared" si="68"/>
        <v>0.26369863013698636</v>
      </c>
      <c r="AD81" s="29">
        <f t="shared" si="69"/>
        <v>4.7945205479452052E-2</v>
      </c>
      <c r="AE81" s="29">
        <f t="shared" si="70"/>
        <v>9.7089041095890394E-2</v>
      </c>
      <c r="AF81" s="29">
        <f t="shared" si="71"/>
        <v>0</v>
      </c>
      <c r="AG81" s="29">
        <f t="shared" si="72"/>
        <v>0</v>
      </c>
      <c r="AH81" s="29">
        <f t="shared" si="73"/>
        <v>1.9863013698630136</v>
      </c>
      <c r="AI81" s="29">
        <f t="shared" si="74"/>
        <v>0.1200511816950173</v>
      </c>
      <c r="AJ81" s="29">
        <f t="shared" si="75"/>
        <v>0</v>
      </c>
      <c r="AK81" s="29">
        <f t="shared" si="76"/>
        <v>0</v>
      </c>
      <c r="AL81" s="29">
        <f t="shared" si="77"/>
        <v>0</v>
      </c>
      <c r="AM81" s="29">
        <f t="shared" si="78"/>
        <v>0</v>
      </c>
      <c r="AN81" s="29">
        <f t="shared" si="79"/>
        <v>0</v>
      </c>
      <c r="AO81" s="29">
        <f t="shared" si="80"/>
        <v>0</v>
      </c>
      <c r="AP81" s="29">
        <f t="shared" si="81"/>
        <v>0.13698630136986301</v>
      </c>
      <c r="AQ81" s="29">
        <f t="shared" si="82"/>
        <v>3.8988408851422553E-2</v>
      </c>
      <c r="AR81" s="29">
        <f t="shared" si="83"/>
        <v>0.75342465753424659</v>
      </c>
      <c r="AS81" s="29">
        <f t="shared" si="84"/>
        <v>0.24404407385348423</v>
      </c>
      <c r="AT81" s="29">
        <f t="shared" si="85"/>
        <v>0</v>
      </c>
      <c r="AU81" s="29">
        <f t="shared" si="86"/>
        <v>0</v>
      </c>
      <c r="AV81" s="29">
        <f t="shared" si="87"/>
        <v>7.9452054794520546</v>
      </c>
      <c r="AW81" s="29">
        <f t="shared" si="88"/>
        <v>7.9452054794520541E-2</v>
      </c>
    </row>
    <row r="82" spans="1:50" ht="64.5" customHeight="1" thickBot="1" x14ac:dyDescent="0.25">
      <c r="A82" s="16" t="s">
        <v>77</v>
      </c>
      <c r="B82" s="17"/>
      <c r="C82" s="17"/>
      <c r="D82" s="17"/>
      <c r="E82" s="17" t="s">
        <v>25</v>
      </c>
      <c r="F82" s="18">
        <f t="shared" si="60"/>
        <v>67</v>
      </c>
      <c r="G82" s="29">
        <f t="shared" si="61"/>
        <v>6.4550525301739201E-2</v>
      </c>
      <c r="H82" s="29">
        <f t="shared" si="62"/>
        <v>0.14339003546329976</v>
      </c>
      <c r="I82" s="134">
        <v>7</v>
      </c>
      <c r="J82" s="130">
        <v>5.5</v>
      </c>
      <c r="K82" s="135">
        <v>0</v>
      </c>
      <c r="L82" s="130">
        <v>5.5</v>
      </c>
      <c r="M82" s="135">
        <v>1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2</v>
      </c>
      <c r="T82" s="135">
        <v>1</v>
      </c>
      <c r="U82" s="135">
        <v>3</v>
      </c>
      <c r="V82" s="135">
        <v>1</v>
      </c>
      <c r="W82" s="136">
        <v>21</v>
      </c>
      <c r="X82" s="32">
        <f t="shared" si="63"/>
        <v>0</v>
      </c>
      <c r="Y82" s="29">
        <f t="shared" si="64"/>
        <v>0</v>
      </c>
      <c r="Z82" s="29">
        <f t="shared" si="65"/>
        <v>1</v>
      </c>
      <c r="AA82" s="29">
        <f t="shared" si="66"/>
        <v>0.40499999999999997</v>
      </c>
      <c r="AB82" s="29">
        <f t="shared" si="67"/>
        <v>0.18181818181818182</v>
      </c>
      <c r="AC82" s="29">
        <f t="shared" si="68"/>
        <v>0.33333333333333337</v>
      </c>
      <c r="AD82" s="29">
        <f t="shared" si="69"/>
        <v>0</v>
      </c>
      <c r="AE82" s="29">
        <f t="shared" si="70"/>
        <v>0</v>
      </c>
      <c r="AF82" s="29">
        <f t="shared" si="71"/>
        <v>0</v>
      </c>
      <c r="AG82" s="29">
        <f t="shared" si="72"/>
        <v>0</v>
      </c>
      <c r="AH82" s="29">
        <f t="shared" si="73"/>
        <v>0</v>
      </c>
      <c r="AI82" s="29">
        <f t="shared" si="74"/>
        <v>0</v>
      </c>
      <c r="AJ82" s="29">
        <f t="shared" si="75"/>
        <v>0</v>
      </c>
      <c r="AK82" s="29">
        <f t="shared" si="76"/>
        <v>0</v>
      </c>
      <c r="AL82" s="29">
        <f t="shared" si="77"/>
        <v>0</v>
      </c>
      <c r="AM82" s="29">
        <f t="shared" si="78"/>
        <v>0</v>
      </c>
      <c r="AN82" s="29">
        <f t="shared" si="79"/>
        <v>0.36363636363636365</v>
      </c>
      <c r="AO82" s="29">
        <f t="shared" si="80"/>
        <v>0.25874125874125875</v>
      </c>
      <c r="AP82" s="29">
        <f t="shared" si="81"/>
        <v>0.18181818181818182</v>
      </c>
      <c r="AQ82" s="29">
        <f t="shared" si="82"/>
        <v>5.1748251748251754E-2</v>
      </c>
      <c r="AR82" s="29">
        <f t="shared" si="83"/>
        <v>0.54545454545454541</v>
      </c>
      <c r="AS82" s="29">
        <f t="shared" si="84"/>
        <v>0.17667984189723318</v>
      </c>
      <c r="AT82" s="29">
        <f t="shared" si="85"/>
        <v>0.18181818181818182</v>
      </c>
      <c r="AU82" s="29">
        <f t="shared" si="86"/>
        <v>1.1822974916120786E-3</v>
      </c>
      <c r="AV82" s="29">
        <f t="shared" si="87"/>
        <v>3.8181818181818183</v>
      </c>
      <c r="AW82" s="29">
        <f t="shared" si="88"/>
        <v>3.8181818181818185E-2</v>
      </c>
    </row>
    <row r="83" spans="1:50" ht="77.25" customHeight="1" thickBot="1" x14ac:dyDescent="0.25">
      <c r="A83" s="35" t="s">
        <v>154</v>
      </c>
      <c r="B83" s="36"/>
      <c r="C83" s="37"/>
      <c r="D83" s="18"/>
      <c r="E83" s="38" t="s">
        <v>159</v>
      </c>
      <c r="F83" s="18">
        <f t="shared" si="60"/>
        <v>68</v>
      </c>
      <c r="G83" s="29">
        <f t="shared" si="61"/>
        <v>6.368335488694106E-2</v>
      </c>
      <c r="H83" s="29">
        <f t="shared" si="62"/>
        <v>0.14146373670818677</v>
      </c>
      <c r="I83" s="134">
        <v>26</v>
      </c>
      <c r="J83" s="130">
        <v>13.7</v>
      </c>
      <c r="K83" s="135">
        <v>1.1499999999999999</v>
      </c>
      <c r="L83" s="135">
        <v>11.9</v>
      </c>
      <c r="M83" s="130">
        <v>0.1</v>
      </c>
      <c r="N83" s="135">
        <v>0</v>
      </c>
      <c r="O83" s="135">
        <v>6</v>
      </c>
      <c r="P83" s="135">
        <v>10</v>
      </c>
      <c r="Q83" s="135">
        <v>0</v>
      </c>
      <c r="R83" s="135">
        <v>0</v>
      </c>
      <c r="S83" s="135">
        <v>3</v>
      </c>
      <c r="T83" s="135">
        <v>0</v>
      </c>
      <c r="U83" s="135">
        <v>4</v>
      </c>
      <c r="V83" s="135">
        <v>0</v>
      </c>
      <c r="W83" s="136">
        <v>124</v>
      </c>
      <c r="X83" s="32">
        <f t="shared" si="63"/>
        <v>8.3941605839416053E-2</v>
      </c>
      <c r="Y83" s="29">
        <f t="shared" si="64"/>
        <v>0.13990267639902676</v>
      </c>
      <c r="Z83" s="29">
        <f t="shared" si="65"/>
        <v>0.86861313868613144</v>
      </c>
      <c r="AA83" s="29">
        <f t="shared" si="66"/>
        <v>0.35178832116788317</v>
      </c>
      <c r="AB83" s="29">
        <f t="shared" si="67"/>
        <v>7.2992700729927014E-3</v>
      </c>
      <c r="AC83" s="29">
        <f t="shared" si="68"/>
        <v>1.3381995133819954E-2</v>
      </c>
      <c r="AD83" s="29">
        <f t="shared" si="69"/>
        <v>0</v>
      </c>
      <c r="AE83" s="29">
        <f t="shared" si="70"/>
        <v>0</v>
      </c>
      <c r="AF83" s="29">
        <f t="shared" si="71"/>
        <v>0.43795620437956206</v>
      </c>
      <c r="AG83" s="29">
        <f t="shared" si="72"/>
        <v>0.12773722627737227</v>
      </c>
      <c r="AH83" s="29">
        <f t="shared" si="73"/>
        <v>0.72992700729927007</v>
      </c>
      <c r="AI83" s="29">
        <f t="shared" si="74"/>
        <v>4.4116467474131706E-2</v>
      </c>
      <c r="AJ83" s="29">
        <f t="shared" si="75"/>
        <v>0</v>
      </c>
      <c r="AK83" s="29">
        <f t="shared" si="76"/>
        <v>0</v>
      </c>
      <c r="AL83" s="29">
        <f t="shared" si="77"/>
        <v>0</v>
      </c>
      <c r="AM83" s="29">
        <f t="shared" si="78"/>
        <v>0</v>
      </c>
      <c r="AN83" s="29">
        <f t="shared" si="79"/>
        <v>0.21897810218978103</v>
      </c>
      <c r="AO83" s="29">
        <f t="shared" si="80"/>
        <v>0.1558113419427288</v>
      </c>
      <c r="AP83" s="29">
        <f t="shared" si="81"/>
        <v>0</v>
      </c>
      <c r="AQ83" s="29">
        <f t="shared" si="82"/>
        <v>0</v>
      </c>
      <c r="AR83" s="29">
        <f t="shared" si="83"/>
        <v>0.29197080291970806</v>
      </c>
      <c r="AS83" s="29">
        <f t="shared" si="84"/>
        <v>9.4573151380514128E-2</v>
      </c>
      <c r="AT83" s="29">
        <f t="shared" si="85"/>
        <v>0</v>
      </c>
      <c r="AU83" s="29">
        <f t="shared" si="86"/>
        <v>0</v>
      </c>
      <c r="AV83" s="29">
        <f t="shared" si="87"/>
        <v>9.0510948905109494</v>
      </c>
      <c r="AW83" s="29">
        <f t="shared" si="88"/>
        <v>9.0510948905109495E-2</v>
      </c>
      <c r="AX83" s="39">
        <f>IF(N83=0,0,Z83/N83)</f>
        <v>0</v>
      </c>
    </row>
    <row r="84" spans="1:50" ht="128.25" customHeight="1" thickBot="1" x14ac:dyDescent="0.25">
      <c r="A84" s="16" t="s">
        <v>81</v>
      </c>
      <c r="B84" s="17"/>
      <c r="C84" s="17"/>
      <c r="D84" s="17"/>
      <c r="E84" s="17" t="s">
        <v>40</v>
      </c>
      <c r="F84" s="18">
        <f t="shared" si="60"/>
        <v>69</v>
      </c>
      <c r="G84" s="29">
        <f t="shared" si="61"/>
        <v>6.1769825606701252E-2</v>
      </c>
      <c r="H84" s="29">
        <f t="shared" si="62"/>
        <v>0.13721309691755665</v>
      </c>
      <c r="I84" s="131">
        <v>11</v>
      </c>
      <c r="J84" s="132">
        <v>5.85</v>
      </c>
      <c r="K84" s="93">
        <v>0</v>
      </c>
      <c r="L84" s="93">
        <v>4</v>
      </c>
      <c r="M84" s="93">
        <v>0</v>
      </c>
      <c r="N84" s="132">
        <v>0</v>
      </c>
      <c r="O84" s="93">
        <v>0</v>
      </c>
      <c r="P84" s="147">
        <v>0</v>
      </c>
      <c r="Q84" s="143">
        <v>4500000</v>
      </c>
      <c r="R84" s="132">
        <v>0</v>
      </c>
      <c r="S84" s="132">
        <v>2</v>
      </c>
      <c r="T84" s="135">
        <v>0</v>
      </c>
      <c r="U84" s="134">
        <v>2</v>
      </c>
      <c r="V84" s="135">
        <v>0</v>
      </c>
      <c r="W84" s="136">
        <v>39</v>
      </c>
      <c r="X84" s="32">
        <f t="shared" si="63"/>
        <v>0</v>
      </c>
      <c r="Y84" s="29">
        <f t="shared" si="64"/>
        <v>0</v>
      </c>
      <c r="Z84" s="29">
        <f t="shared" si="65"/>
        <v>0.68376068376068377</v>
      </c>
      <c r="AA84" s="29">
        <f t="shared" si="66"/>
        <v>0.27692307692307688</v>
      </c>
      <c r="AB84" s="29">
        <f t="shared" si="67"/>
        <v>0</v>
      </c>
      <c r="AC84" s="29">
        <f t="shared" si="68"/>
        <v>0</v>
      </c>
      <c r="AD84" s="29">
        <f t="shared" si="69"/>
        <v>0</v>
      </c>
      <c r="AE84" s="29">
        <f t="shared" si="70"/>
        <v>0</v>
      </c>
      <c r="AF84" s="29">
        <f t="shared" si="71"/>
        <v>0</v>
      </c>
      <c r="AG84" s="29">
        <f t="shared" si="72"/>
        <v>0</v>
      </c>
      <c r="AH84" s="29">
        <f t="shared" si="73"/>
        <v>0</v>
      </c>
      <c r="AI84" s="29">
        <f t="shared" si="74"/>
        <v>0</v>
      </c>
      <c r="AJ84" s="29">
        <f t="shared" si="75"/>
        <v>769230.76923076925</v>
      </c>
      <c r="AK84" s="29">
        <f t="shared" si="76"/>
        <v>0.1653364763055131</v>
      </c>
      <c r="AL84" s="29">
        <f t="shared" si="77"/>
        <v>0</v>
      </c>
      <c r="AM84" s="29">
        <f t="shared" si="78"/>
        <v>0</v>
      </c>
      <c r="AN84" s="29">
        <f t="shared" si="79"/>
        <v>0.34188034188034189</v>
      </c>
      <c r="AO84" s="29">
        <f t="shared" si="80"/>
        <v>0.24326101249178173</v>
      </c>
      <c r="AP84" s="29">
        <f t="shared" si="81"/>
        <v>0</v>
      </c>
      <c r="AQ84" s="29">
        <f t="shared" si="82"/>
        <v>0</v>
      </c>
      <c r="AR84" s="29">
        <f t="shared" si="83"/>
        <v>0.34188034188034189</v>
      </c>
      <c r="AS84" s="29">
        <f t="shared" si="84"/>
        <v>0.11073950204384987</v>
      </c>
      <c r="AT84" s="29">
        <f t="shared" si="85"/>
        <v>0</v>
      </c>
      <c r="AU84" s="29">
        <f t="shared" si="86"/>
        <v>0</v>
      </c>
      <c r="AV84" s="29">
        <f t="shared" si="87"/>
        <v>6.666666666666667</v>
      </c>
      <c r="AW84" s="29">
        <f t="shared" si="88"/>
        <v>6.6666666666666666E-2</v>
      </c>
    </row>
    <row r="85" spans="1:50" ht="141" customHeight="1" thickBot="1" x14ac:dyDescent="0.25">
      <c r="A85" s="35" t="s">
        <v>154</v>
      </c>
      <c r="B85" s="17"/>
      <c r="C85" s="17"/>
      <c r="D85" s="17"/>
      <c r="E85" s="17" t="s">
        <v>17</v>
      </c>
      <c r="F85" s="18">
        <f t="shared" si="60"/>
        <v>70</v>
      </c>
      <c r="G85" s="29">
        <f t="shared" si="61"/>
        <v>6.1231000782631224E-2</v>
      </c>
      <c r="H85" s="29">
        <f t="shared" si="62"/>
        <v>0.13601617233374036</v>
      </c>
      <c r="I85" s="149">
        <v>23</v>
      </c>
      <c r="J85" s="151">
        <v>14.4</v>
      </c>
      <c r="K85" s="151">
        <v>1</v>
      </c>
      <c r="L85" s="151">
        <v>10.4</v>
      </c>
      <c r="M85" s="154">
        <v>0.75</v>
      </c>
      <c r="N85" s="151">
        <v>0</v>
      </c>
      <c r="O85" s="151">
        <v>0</v>
      </c>
      <c r="P85" s="151">
        <v>77</v>
      </c>
      <c r="Q85" s="151">
        <v>0</v>
      </c>
      <c r="R85" s="151">
        <v>0</v>
      </c>
      <c r="S85" s="151">
        <v>4</v>
      </c>
      <c r="T85" s="151">
        <v>2</v>
      </c>
      <c r="U85" s="151">
        <v>7</v>
      </c>
      <c r="V85" s="151">
        <v>0</v>
      </c>
      <c r="W85" s="156">
        <v>10</v>
      </c>
      <c r="X85" s="32">
        <f t="shared" si="63"/>
        <v>6.9444444444444448E-2</v>
      </c>
      <c r="Y85" s="29">
        <f t="shared" si="64"/>
        <v>0.11574074074074076</v>
      </c>
      <c r="Z85" s="29">
        <f t="shared" si="65"/>
        <v>0.72222222222222221</v>
      </c>
      <c r="AA85" s="29">
        <f t="shared" si="66"/>
        <v>0.29249999999999998</v>
      </c>
      <c r="AB85" s="29">
        <f t="shared" si="67"/>
        <v>5.2083333333333329E-2</v>
      </c>
      <c r="AC85" s="29">
        <f t="shared" si="68"/>
        <v>9.5486111111111105E-2</v>
      </c>
      <c r="AD85" s="29">
        <f t="shared" si="69"/>
        <v>0</v>
      </c>
      <c r="AE85" s="29">
        <f t="shared" si="70"/>
        <v>0</v>
      </c>
      <c r="AF85" s="29">
        <f t="shared" si="71"/>
        <v>0</v>
      </c>
      <c r="AG85" s="29">
        <f t="shared" si="72"/>
        <v>0</v>
      </c>
      <c r="AH85" s="29">
        <f t="shared" si="73"/>
        <v>5.3472222222222223</v>
      </c>
      <c r="AI85" s="29">
        <f t="shared" si="74"/>
        <v>0.32318376068376065</v>
      </c>
      <c r="AJ85" s="29">
        <f t="shared" si="75"/>
        <v>0</v>
      </c>
      <c r="AK85" s="29">
        <f t="shared" si="76"/>
        <v>0</v>
      </c>
      <c r="AL85" s="29">
        <f t="shared" si="77"/>
        <v>0</v>
      </c>
      <c r="AM85" s="29">
        <f t="shared" si="78"/>
        <v>0</v>
      </c>
      <c r="AN85" s="29">
        <f t="shared" si="79"/>
        <v>0.27777777777777779</v>
      </c>
      <c r="AO85" s="29">
        <f t="shared" si="80"/>
        <v>0.19764957264957264</v>
      </c>
      <c r="AP85" s="29">
        <f t="shared" si="81"/>
        <v>0.1388888888888889</v>
      </c>
      <c r="AQ85" s="29">
        <f t="shared" si="82"/>
        <v>3.9529914529914535E-2</v>
      </c>
      <c r="AR85" s="29">
        <f t="shared" si="83"/>
        <v>0.4861111111111111</v>
      </c>
      <c r="AS85" s="29">
        <f t="shared" si="84"/>
        <v>0.15745772946859904</v>
      </c>
      <c r="AT85" s="29">
        <f t="shared" si="85"/>
        <v>0</v>
      </c>
      <c r="AU85" s="29">
        <f t="shared" si="86"/>
        <v>0</v>
      </c>
      <c r="AV85" s="29">
        <f t="shared" si="87"/>
        <v>0.69444444444444442</v>
      </c>
      <c r="AW85" s="29">
        <f t="shared" si="88"/>
        <v>6.9444444444444441E-3</v>
      </c>
    </row>
    <row r="86" spans="1:50" ht="141" customHeight="1" thickBot="1" x14ac:dyDescent="0.25">
      <c r="A86" s="16" t="s">
        <v>80</v>
      </c>
      <c r="B86" s="17"/>
      <c r="C86" s="17"/>
      <c r="D86" s="17"/>
      <c r="E86" s="17" t="s">
        <v>32</v>
      </c>
      <c r="F86" s="18">
        <f t="shared" si="60"/>
        <v>71</v>
      </c>
      <c r="G86" s="29">
        <f t="shared" si="61"/>
        <v>6.0126991313606805E-2</v>
      </c>
      <c r="H86" s="29">
        <f t="shared" si="62"/>
        <v>0.13356376848148285</v>
      </c>
      <c r="I86" s="84">
        <v>16</v>
      </c>
      <c r="J86" s="84">
        <v>9.5</v>
      </c>
      <c r="K86" s="84">
        <v>2</v>
      </c>
      <c r="L86" s="84">
        <v>8</v>
      </c>
      <c r="M86" s="84">
        <v>1</v>
      </c>
      <c r="N86" s="84">
        <v>0</v>
      </c>
      <c r="O86" s="84">
        <v>2</v>
      </c>
      <c r="P86" s="121">
        <v>2</v>
      </c>
      <c r="Q86" s="85">
        <v>1350000</v>
      </c>
      <c r="R86" s="84">
        <v>1</v>
      </c>
      <c r="S86" s="84">
        <v>0</v>
      </c>
      <c r="T86" s="84">
        <v>0</v>
      </c>
      <c r="U86" s="84">
        <v>0</v>
      </c>
      <c r="V86" s="84">
        <v>0</v>
      </c>
      <c r="W86" s="86">
        <v>2</v>
      </c>
      <c r="X86" s="32">
        <f t="shared" si="63"/>
        <v>0.21052631578947367</v>
      </c>
      <c r="Y86" s="29">
        <f t="shared" si="64"/>
        <v>0.35087719298245612</v>
      </c>
      <c r="Z86" s="29">
        <f t="shared" si="65"/>
        <v>0.84210526315789469</v>
      </c>
      <c r="AA86" s="29">
        <f t="shared" si="66"/>
        <v>0.34105263157894733</v>
      </c>
      <c r="AB86" s="29">
        <f t="shared" si="67"/>
        <v>0.10526315789473684</v>
      </c>
      <c r="AC86" s="29">
        <f t="shared" si="68"/>
        <v>0.19298245614035089</v>
      </c>
      <c r="AD86" s="29">
        <f t="shared" si="69"/>
        <v>0</v>
      </c>
      <c r="AE86" s="29">
        <f t="shared" si="70"/>
        <v>0</v>
      </c>
      <c r="AF86" s="29">
        <f t="shared" si="71"/>
        <v>0.21052631578947367</v>
      </c>
      <c r="AG86" s="29">
        <f t="shared" si="72"/>
        <v>6.1403508771929821E-2</v>
      </c>
      <c r="AH86" s="29">
        <f t="shared" si="73"/>
        <v>0.21052631578947367</v>
      </c>
      <c r="AI86" s="29">
        <f t="shared" si="74"/>
        <v>1.2724117987275881E-2</v>
      </c>
      <c r="AJ86" s="29">
        <f t="shared" si="75"/>
        <v>142105.26315789475</v>
      </c>
      <c r="AK86" s="29">
        <f t="shared" si="76"/>
        <v>3.0543738517492161E-2</v>
      </c>
      <c r="AL86" s="29">
        <f t="shared" si="77"/>
        <v>0.10526315789473684</v>
      </c>
      <c r="AM86" s="29">
        <f t="shared" si="78"/>
        <v>5.526315789473684E-2</v>
      </c>
      <c r="AN86" s="29">
        <f t="shared" si="79"/>
        <v>0</v>
      </c>
      <c r="AO86" s="29">
        <f t="shared" si="80"/>
        <v>0</v>
      </c>
      <c r="AP86" s="29">
        <f t="shared" si="81"/>
        <v>0</v>
      </c>
      <c r="AQ86" s="29">
        <f t="shared" si="82"/>
        <v>0</v>
      </c>
      <c r="AR86" s="29">
        <f t="shared" si="83"/>
        <v>0</v>
      </c>
      <c r="AS86" s="29">
        <f t="shared" si="84"/>
        <v>0</v>
      </c>
      <c r="AT86" s="29">
        <f t="shared" si="85"/>
        <v>0</v>
      </c>
      <c r="AU86" s="29">
        <f t="shared" si="86"/>
        <v>0</v>
      </c>
      <c r="AV86" s="29">
        <f t="shared" si="87"/>
        <v>0.21052631578947367</v>
      </c>
      <c r="AW86" s="29">
        <f t="shared" si="88"/>
        <v>2.1052631578947368E-3</v>
      </c>
    </row>
    <row r="87" spans="1:50" ht="128.25" customHeight="1" thickBot="1" x14ac:dyDescent="0.25">
      <c r="A87" s="16" t="s">
        <v>79</v>
      </c>
      <c r="B87" s="17"/>
      <c r="C87" s="17"/>
      <c r="D87" s="17"/>
      <c r="E87" s="17" t="s">
        <v>149</v>
      </c>
      <c r="F87" s="18">
        <f t="shared" si="60"/>
        <v>72</v>
      </c>
      <c r="G87" s="29">
        <f t="shared" si="61"/>
        <v>5.9223923432410945E-2</v>
      </c>
      <c r="H87" s="29">
        <f t="shared" si="62"/>
        <v>0.13155772848560149</v>
      </c>
      <c r="I87" s="134">
        <v>14</v>
      </c>
      <c r="J87" s="135">
        <v>9.4</v>
      </c>
      <c r="K87" s="135">
        <v>0</v>
      </c>
      <c r="L87" s="135">
        <v>4.25</v>
      </c>
      <c r="M87" s="135">
        <v>0</v>
      </c>
      <c r="N87" s="135">
        <v>0</v>
      </c>
      <c r="O87" s="135">
        <v>5</v>
      </c>
      <c r="P87" s="135">
        <v>66</v>
      </c>
      <c r="Q87" s="135">
        <v>0</v>
      </c>
      <c r="R87" s="135">
        <v>0</v>
      </c>
      <c r="S87" s="135">
        <v>0</v>
      </c>
      <c r="T87" s="135">
        <v>0</v>
      </c>
      <c r="U87" s="135">
        <v>1</v>
      </c>
      <c r="V87" s="135">
        <v>0</v>
      </c>
      <c r="W87" s="136">
        <v>38</v>
      </c>
      <c r="X87" s="32">
        <f t="shared" si="63"/>
        <v>0</v>
      </c>
      <c r="Y87" s="29">
        <f t="shared" si="64"/>
        <v>0</v>
      </c>
      <c r="Z87" s="29">
        <f t="shared" si="65"/>
        <v>0.45212765957446804</v>
      </c>
      <c r="AA87" s="29">
        <f t="shared" si="66"/>
        <v>0.18311170212765954</v>
      </c>
      <c r="AB87" s="29">
        <f t="shared" si="67"/>
        <v>0</v>
      </c>
      <c r="AC87" s="29">
        <f t="shared" si="68"/>
        <v>0</v>
      </c>
      <c r="AD87" s="29">
        <f t="shared" si="69"/>
        <v>0</v>
      </c>
      <c r="AE87" s="29">
        <f t="shared" si="70"/>
        <v>0</v>
      </c>
      <c r="AF87" s="29">
        <f t="shared" si="71"/>
        <v>0.53191489361702127</v>
      </c>
      <c r="AG87" s="29">
        <f t="shared" si="72"/>
        <v>0.15514184397163122</v>
      </c>
      <c r="AH87" s="29">
        <f t="shared" si="73"/>
        <v>7.0212765957446805</v>
      </c>
      <c r="AI87" s="29">
        <f t="shared" si="74"/>
        <v>0.42436287117138177</v>
      </c>
      <c r="AJ87" s="29">
        <f t="shared" si="75"/>
        <v>0</v>
      </c>
      <c r="AK87" s="29">
        <f t="shared" si="76"/>
        <v>0</v>
      </c>
      <c r="AL87" s="29">
        <f t="shared" si="77"/>
        <v>0</v>
      </c>
      <c r="AM87" s="29">
        <f t="shared" si="78"/>
        <v>0</v>
      </c>
      <c r="AN87" s="29">
        <f t="shared" si="79"/>
        <v>0</v>
      </c>
      <c r="AO87" s="29">
        <f t="shared" si="80"/>
        <v>0</v>
      </c>
      <c r="AP87" s="29">
        <f t="shared" si="81"/>
        <v>0</v>
      </c>
      <c r="AQ87" s="29">
        <f t="shared" si="82"/>
        <v>0</v>
      </c>
      <c r="AR87" s="29">
        <f t="shared" si="83"/>
        <v>0.10638297872340426</v>
      </c>
      <c r="AS87" s="29">
        <f t="shared" si="84"/>
        <v>3.4458834412580942E-2</v>
      </c>
      <c r="AT87" s="29">
        <f t="shared" si="85"/>
        <v>0</v>
      </c>
      <c r="AU87" s="29">
        <f t="shared" si="86"/>
        <v>0</v>
      </c>
      <c r="AV87" s="29">
        <f t="shared" si="87"/>
        <v>4.042553191489362</v>
      </c>
      <c r="AW87" s="29">
        <f t="shared" si="88"/>
        <v>4.042553191489362E-2</v>
      </c>
      <c r="AX87" s="6"/>
    </row>
    <row r="88" spans="1:50" ht="128.25" customHeight="1" thickBot="1" x14ac:dyDescent="0.25">
      <c r="A88" s="16" t="s">
        <v>81</v>
      </c>
      <c r="B88" s="17"/>
      <c r="C88" s="17"/>
      <c r="D88" s="17"/>
      <c r="E88" s="17" t="s">
        <v>41</v>
      </c>
      <c r="F88" s="18">
        <f t="shared" si="60"/>
        <v>73</v>
      </c>
      <c r="G88" s="29">
        <f t="shared" si="61"/>
        <v>5.8200113251570013E-2</v>
      </c>
      <c r="H88" s="29">
        <f t="shared" si="62"/>
        <v>0.12928347622425679</v>
      </c>
      <c r="I88" s="134">
        <v>8</v>
      </c>
      <c r="J88" s="129">
        <v>6.15</v>
      </c>
      <c r="K88" s="129">
        <v>0.25</v>
      </c>
      <c r="L88" s="129">
        <v>5.9</v>
      </c>
      <c r="M88" s="135">
        <v>0</v>
      </c>
      <c r="N88" s="135">
        <v>0</v>
      </c>
      <c r="O88" s="135">
        <v>0</v>
      </c>
      <c r="P88" s="116">
        <v>0</v>
      </c>
      <c r="Q88" s="135">
        <v>0</v>
      </c>
      <c r="R88" s="135">
        <v>0</v>
      </c>
      <c r="S88" s="135">
        <v>4</v>
      </c>
      <c r="T88" s="135">
        <v>0</v>
      </c>
      <c r="U88" s="135">
        <v>4</v>
      </c>
      <c r="V88" s="135">
        <v>1</v>
      </c>
      <c r="W88" s="136">
        <v>92</v>
      </c>
      <c r="X88" s="32">
        <f t="shared" si="63"/>
        <v>4.065040650406504E-2</v>
      </c>
      <c r="Y88" s="29">
        <f t="shared" si="64"/>
        <v>6.7750677506775075E-2</v>
      </c>
      <c r="Z88" s="29">
        <f t="shared" si="65"/>
        <v>0.95934959349593496</v>
      </c>
      <c r="AA88" s="29">
        <f t="shared" si="66"/>
        <v>0.38853658536585362</v>
      </c>
      <c r="AB88" s="29">
        <f t="shared" si="67"/>
        <v>0</v>
      </c>
      <c r="AC88" s="29">
        <f t="shared" si="68"/>
        <v>0</v>
      </c>
      <c r="AD88" s="29">
        <f t="shared" si="69"/>
        <v>0</v>
      </c>
      <c r="AE88" s="29">
        <f t="shared" si="70"/>
        <v>0</v>
      </c>
      <c r="AF88" s="29">
        <f t="shared" si="71"/>
        <v>0</v>
      </c>
      <c r="AG88" s="29">
        <f t="shared" si="72"/>
        <v>0</v>
      </c>
      <c r="AH88" s="29">
        <f t="shared" si="73"/>
        <v>0</v>
      </c>
      <c r="AI88" s="29">
        <f t="shared" si="74"/>
        <v>0</v>
      </c>
      <c r="AJ88" s="29">
        <f t="shared" si="75"/>
        <v>0</v>
      </c>
      <c r="AK88" s="29">
        <f t="shared" si="76"/>
        <v>0</v>
      </c>
      <c r="AL88" s="29">
        <f t="shared" si="77"/>
        <v>0</v>
      </c>
      <c r="AM88" s="29">
        <f t="shared" si="78"/>
        <v>0</v>
      </c>
      <c r="AN88" s="29">
        <f t="shared" si="79"/>
        <v>0.65040650406504064</v>
      </c>
      <c r="AO88" s="29">
        <f t="shared" si="80"/>
        <v>0.46278924327704812</v>
      </c>
      <c r="AP88" s="29">
        <f t="shared" si="81"/>
        <v>0</v>
      </c>
      <c r="AQ88" s="29">
        <f t="shared" si="82"/>
        <v>0</v>
      </c>
      <c r="AR88" s="29">
        <f t="shared" si="83"/>
        <v>0.65040650406504064</v>
      </c>
      <c r="AS88" s="29">
        <f t="shared" si="84"/>
        <v>0.21067515022976316</v>
      </c>
      <c r="AT88" s="29">
        <f t="shared" si="85"/>
        <v>0.16260162601626016</v>
      </c>
      <c r="AU88" s="29">
        <f t="shared" si="86"/>
        <v>1.0573392201408834E-3</v>
      </c>
      <c r="AV88" s="29">
        <f t="shared" si="87"/>
        <v>14.959349593495935</v>
      </c>
      <c r="AW88" s="29">
        <f t="shared" si="88"/>
        <v>0.14959349593495935</v>
      </c>
    </row>
    <row r="89" spans="1:50" ht="128.25" customHeight="1" thickBot="1" x14ac:dyDescent="0.25">
      <c r="A89" s="21" t="s">
        <v>88</v>
      </c>
      <c r="B89" s="22"/>
      <c r="C89" s="22"/>
      <c r="D89" s="22"/>
      <c r="E89" s="22" t="s">
        <v>58</v>
      </c>
      <c r="F89" s="18">
        <f t="shared" si="60"/>
        <v>74</v>
      </c>
      <c r="G89" s="29">
        <f t="shared" si="61"/>
        <v>5.7732458774623144E-2</v>
      </c>
      <c r="H89" s="29">
        <f t="shared" si="62"/>
        <v>0.1282446466915686</v>
      </c>
      <c r="I89" s="80">
        <v>8</v>
      </c>
      <c r="J89" s="110">
        <v>6.75</v>
      </c>
      <c r="K89" s="110">
        <v>0.5</v>
      </c>
      <c r="L89" s="110">
        <v>5.75</v>
      </c>
      <c r="M89" s="123">
        <v>0</v>
      </c>
      <c r="N89" s="123">
        <v>0</v>
      </c>
      <c r="O89" s="123">
        <v>1</v>
      </c>
      <c r="P89" s="123">
        <v>0</v>
      </c>
      <c r="Q89" s="111">
        <v>54000</v>
      </c>
      <c r="R89" s="123">
        <v>0</v>
      </c>
      <c r="S89" s="123">
        <v>3</v>
      </c>
      <c r="T89" s="123">
        <v>0</v>
      </c>
      <c r="U89" s="123">
        <v>6</v>
      </c>
      <c r="V89" s="123">
        <v>0</v>
      </c>
      <c r="W89" s="127">
        <v>12</v>
      </c>
      <c r="X89" s="32">
        <f t="shared" si="63"/>
        <v>7.407407407407407E-2</v>
      </c>
      <c r="Y89" s="29">
        <f t="shared" si="64"/>
        <v>0.12345679012345678</v>
      </c>
      <c r="Z89" s="29">
        <f t="shared" si="65"/>
        <v>0.85185185185185186</v>
      </c>
      <c r="AA89" s="29">
        <f t="shared" si="66"/>
        <v>0.34499999999999997</v>
      </c>
      <c r="AB89" s="29">
        <f t="shared" si="67"/>
        <v>0</v>
      </c>
      <c r="AC89" s="29">
        <f t="shared" si="68"/>
        <v>0</v>
      </c>
      <c r="AD89" s="29">
        <f t="shared" si="69"/>
        <v>0</v>
      </c>
      <c r="AE89" s="29">
        <f t="shared" si="70"/>
        <v>0</v>
      </c>
      <c r="AF89" s="29">
        <f t="shared" si="71"/>
        <v>0.14814814814814814</v>
      </c>
      <c r="AG89" s="29">
        <f t="shared" si="72"/>
        <v>4.3209876543209874E-2</v>
      </c>
      <c r="AH89" s="29">
        <f t="shared" si="73"/>
        <v>0</v>
      </c>
      <c r="AI89" s="29">
        <f t="shared" si="74"/>
        <v>0</v>
      </c>
      <c r="AJ89" s="29">
        <f t="shared" si="75"/>
        <v>8000</v>
      </c>
      <c r="AK89" s="29">
        <f t="shared" si="76"/>
        <v>1.7194993535773362E-3</v>
      </c>
      <c r="AL89" s="29">
        <f t="shared" si="77"/>
        <v>0</v>
      </c>
      <c r="AM89" s="29">
        <f t="shared" si="78"/>
        <v>0</v>
      </c>
      <c r="AN89" s="29">
        <f t="shared" si="79"/>
        <v>0.44444444444444442</v>
      </c>
      <c r="AO89" s="29">
        <f t="shared" si="80"/>
        <v>0.31623931623931623</v>
      </c>
      <c r="AP89" s="29">
        <f t="shared" si="81"/>
        <v>0</v>
      </c>
      <c r="AQ89" s="29">
        <f t="shared" si="82"/>
        <v>0</v>
      </c>
      <c r="AR89" s="29">
        <f t="shared" si="83"/>
        <v>0.88888888888888884</v>
      </c>
      <c r="AS89" s="29">
        <f t="shared" si="84"/>
        <v>0.28792270531400965</v>
      </c>
      <c r="AT89" s="29">
        <f t="shared" si="85"/>
        <v>0</v>
      </c>
      <c r="AU89" s="29">
        <f t="shared" si="86"/>
        <v>0</v>
      </c>
      <c r="AV89" s="29">
        <f t="shared" si="87"/>
        <v>1.7777777777777777</v>
      </c>
      <c r="AW89" s="29">
        <f t="shared" si="88"/>
        <v>1.7777777777777778E-2</v>
      </c>
    </row>
    <row r="90" spans="1:50" ht="127.5" customHeight="1" x14ac:dyDescent="0.2">
      <c r="A90" s="21" t="s">
        <v>88</v>
      </c>
      <c r="B90" s="22"/>
      <c r="C90" s="22"/>
      <c r="D90" s="22"/>
      <c r="E90" s="22" t="s">
        <v>69</v>
      </c>
      <c r="F90" s="18">
        <f t="shared" si="60"/>
        <v>75</v>
      </c>
      <c r="G90" s="29">
        <f t="shared" si="61"/>
        <v>5.6971542174158576E-2</v>
      </c>
      <c r="H90" s="29">
        <f t="shared" si="62"/>
        <v>0.12655437604210126</v>
      </c>
      <c r="I90" s="144">
        <v>12</v>
      </c>
      <c r="J90" s="145">
        <v>11.5</v>
      </c>
      <c r="K90" s="145">
        <v>1</v>
      </c>
      <c r="L90" s="145">
        <v>6.5</v>
      </c>
      <c r="M90" s="146">
        <v>0</v>
      </c>
      <c r="N90" s="146">
        <v>0</v>
      </c>
      <c r="O90" s="146">
        <v>2</v>
      </c>
      <c r="P90" s="146">
        <v>25</v>
      </c>
      <c r="Q90" s="146">
        <v>108000</v>
      </c>
      <c r="R90" s="146">
        <v>0</v>
      </c>
      <c r="S90" s="146">
        <v>4</v>
      </c>
      <c r="T90" s="146">
        <v>0</v>
      </c>
      <c r="U90" s="146">
        <v>8</v>
      </c>
      <c r="V90" s="146">
        <v>0</v>
      </c>
      <c r="W90" s="146">
        <v>74</v>
      </c>
      <c r="X90" s="32">
        <f t="shared" si="63"/>
        <v>8.6956521739130432E-2</v>
      </c>
      <c r="Y90" s="29">
        <f t="shared" si="64"/>
        <v>0.14492753623188406</v>
      </c>
      <c r="Z90" s="29">
        <f t="shared" si="65"/>
        <v>0.56521739130434778</v>
      </c>
      <c r="AA90" s="29">
        <f t="shared" si="66"/>
        <v>0.22891304347826083</v>
      </c>
      <c r="AB90" s="29">
        <f t="shared" si="67"/>
        <v>0</v>
      </c>
      <c r="AC90" s="29">
        <f t="shared" si="68"/>
        <v>0</v>
      </c>
      <c r="AD90" s="29">
        <f t="shared" si="69"/>
        <v>0</v>
      </c>
      <c r="AE90" s="29">
        <f t="shared" si="70"/>
        <v>0</v>
      </c>
      <c r="AF90" s="29">
        <f t="shared" si="71"/>
        <v>0.17391304347826086</v>
      </c>
      <c r="AG90" s="29">
        <f t="shared" si="72"/>
        <v>5.0724637681159424E-2</v>
      </c>
      <c r="AH90" s="29">
        <f t="shared" si="73"/>
        <v>2.1739130434782608</v>
      </c>
      <c r="AI90" s="29">
        <f t="shared" si="74"/>
        <v>0.13139034878165312</v>
      </c>
      <c r="AJ90" s="29">
        <f t="shared" si="75"/>
        <v>9391.3043478260861</v>
      </c>
      <c r="AK90" s="29">
        <f t="shared" si="76"/>
        <v>2.0185427194168728E-3</v>
      </c>
      <c r="AL90" s="29">
        <f t="shared" si="77"/>
        <v>0</v>
      </c>
      <c r="AM90" s="29">
        <f t="shared" si="78"/>
        <v>0</v>
      </c>
      <c r="AN90" s="29">
        <f t="shared" si="79"/>
        <v>0.34782608695652173</v>
      </c>
      <c r="AO90" s="29">
        <f t="shared" si="80"/>
        <v>0.2474916387959866</v>
      </c>
      <c r="AP90" s="29">
        <f t="shared" si="81"/>
        <v>0</v>
      </c>
      <c r="AQ90" s="29">
        <f t="shared" si="82"/>
        <v>0</v>
      </c>
      <c r="AR90" s="29">
        <f t="shared" si="83"/>
        <v>0.69565217391304346</v>
      </c>
      <c r="AS90" s="29">
        <f t="shared" si="84"/>
        <v>0.22533081285444234</v>
      </c>
      <c r="AT90" s="29">
        <f t="shared" si="85"/>
        <v>0</v>
      </c>
      <c r="AU90" s="29">
        <f t="shared" si="86"/>
        <v>0</v>
      </c>
      <c r="AV90" s="29">
        <f t="shared" si="87"/>
        <v>6.4347826086956523</v>
      </c>
      <c r="AW90" s="29">
        <f t="shared" si="88"/>
        <v>6.4347826086956522E-2</v>
      </c>
    </row>
    <row r="91" spans="1:50" ht="90" customHeight="1" thickBot="1" x14ac:dyDescent="0.25">
      <c r="A91" s="35" t="s">
        <v>154</v>
      </c>
      <c r="B91" s="36"/>
      <c r="C91" s="17"/>
      <c r="D91" s="17"/>
      <c r="E91" s="17" t="s">
        <v>19</v>
      </c>
      <c r="F91" s="18">
        <f t="shared" si="60"/>
        <v>76</v>
      </c>
      <c r="G91" s="29">
        <f t="shared" si="61"/>
        <v>5.5870129870129868E-2</v>
      </c>
      <c r="H91" s="29">
        <f t="shared" si="62"/>
        <v>0.12410774143152072</v>
      </c>
      <c r="I91" s="181">
        <v>8</v>
      </c>
      <c r="J91" s="183">
        <v>5</v>
      </c>
      <c r="K91" s="195">
        <v>0</v>
      </c>
      <c r="L91" s="183">
        <v>4</v>
      </c>
      <c r="M91" s="195">
        <v>0</v>
      </c>
      <c r="N91" s="195">
        <v>0</v>
      </c>
      <c r="O91" s="195">
        <v>0</v>
      </c>
      <c r="P91" s="195">
        <v>13</v>
      </c>
      <c r="Q91" s="195">
        <v>0</v>
      </c>
      <c r="R91" s="195">
        <v>0</v>
      </c>
      <c r="S91" s="195">
        <v>2</v>
      </c>
      <c r="T91" s="195">
        <v>2</v>
      </c>
      <c r="U91" s="195">
        <v>0</v>
      </c>
      <c r="V91" s="195">
        <v>0</v>
      </c>
      <c r="W91" s="216">
        <v>4</v>
      </c>
      <c r="X91" s="32">
        <f t="shared" si="63"/>
        <v>0</v>
      </c>
      <c r="Y91" s="29">
        <f t="shared" si="64"/>
        <v>0</v>
      </c>
      <c r="Z91" s="29">
        <f t="shared" si="65"/>
        <v>0.8</v>
      </c>
      <c r="AA91" s="29">
        <f t="shared" si="66"/>
        <v>0.32399999999999995</v>
      </c>
      <c r="AB91" s="29">
        <f t="shared" si="67"/>
        <v>0</v>
      </c>
      <c r="AC91" s="29">
        <f t="shared" si="68"/>
        <v>0</v>
      </c>
      <c r="AD91" s="29">
        <f t="shared" si="69"/>
        <v>0</v>
      </c>
      <c r="AE91" s="29">
        <f t="shared" si="70"/>
        <v>0</v>
      </c>
      <c r="AF91" s="29">
        <f t="shared" si="71"/>
        <v>0</v>
      </c>
      <c r="AG91" s="29">
        <f t="shared" si="72"/>
        <v>0</v>
      </c>
      <c r="AH91" s="29">
        <f t="shared" si="73"/>
        <v>2.6</v>
      </c>
      <c r="AI91" s="29">
        <f t="shared" si="74"/>
        <v>0.15714285714285714</v>
      </c>
      <c r="AJ91" s="29">
        <f t="shared" si="75"/>
        <v>0</v>
      </c>
      <c r="AK91" s="29">
        <f t="shared" si="76"/>
        <v>0</v>
      </c>
      <c r="AL91" s="29">
        <f t="shared" si="77"/>
        <v>0</v>
      </c>
      <c r="AM91" s="29">
        <f t="shared" si="78"/>
        <v>0</v>
      </c>
      <c r="AN91" s="29">
        <f t="shared" si="79"/>
        <v>0.4</v>
      </c>
      <c r="AO91" s="29">
        <f t="shared" si="80"/>
        <v>0.2846153846153846</v>
      </c>
      <c r="AP91" s="29">
        <f t="shared" si="81"/>
        <v>0.4</v>
      </c>
      <c r="AQ91" s="29">
        <f t="shared" si="82"/>
        <v>0.11384615384615386</v>
      </c>
      <c r="AR91" s="29">
        <f t="shared" si="83"/>
        <v>0</v>
      </c>
      <c r="AS91" s="29">
        <f t="shared" si="84"/>
        <v>0</v>
      </c>
      <c r="AT91" s="29">
        <f t="shared" si="85"/>
        <v>0</v>
      </c>
      <c r="AU91" s="29">
        <f t="shared" si="86"/>
        <v>0</v>
      </c>
      <c r="AV91" s="29">
        <f t="shared" si="87"/>
        <v>0.8</v>
      </c>
      <c r="AW91" s="29">
        <f t="shared" si="88"/>
        <v>8.0000000000000002E-3</v>
      </c>
    </row>
    <row r="92" spans="1:50" ht="102.75" customHeight="1" thickBot="1" x14ac:dyDescent="0.25">
      <c r="A92" s="16" t="s">
        <v>80</v>
      </c>
      <c r="B92" s="17"/>
      <c r="C92" s="17"/>
      <c r="D92" s="17"/>
      <c r="E92" s="17" t="s">
        <v>152</v>
      </c>
      <c r="F92" s="18">
        <f t="shared" si="60"/>
        <v>77</v>
      </c>
      <c r="G92" s="29">
        <f t="shared" si="61"/>
        <v>5.281818181818182E-2</v>
      </c>
      <c r="H92" s="29">
        <f t="shared" si="62"/>
        <v>0.11732826229706991</v>
      </c>
      <c r="I92" s="84">
        <v>4</v>
      </c>
      <c r="J92" s="82">
        <v>1.25</v>
      </c>
      <c r="K92" s="82">
        <v>0.75</v>
      </c>
      <c r="L92" s="82">
        <v>0.5</v>
      </c>
      <c r="M92" s="82">
        <v>0</v>
      </c>
      <c r="N92" s="82">
        <v>0</v>
      </c>
      <c r="O92" s="82">
        <v>0</v>
      </c>
      <c r="P92" s="121">
        <v>0</v>
      </c>
      <c r="Q92" s="85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6">
        <v>0</v>
      </c>
      <c r="X92" s="32">
        <f t="shared" si="63"/>
        <v>0.6</v>
      </c>
      <c r="Y92" s="29">
        <f t="shared" si="64"/>
        <v>1</v>
      </c>
      <c r="Z92" s="29">
        <f t="shared" si="65"/>
        <v>0.4</v>
      </c>
      <c r="AA92" s="29">
        <f t="shared" si="66"/>
        <v>0.16199999999999998</v>
      </c>
      <c r="AB92" s="29">
        <f t="shared" si="67"/>
        <v>0</v>
      </c>
      <c r="AC92" s="29">
        <f t="shared" si="68"/>
        <v>0</v>
      </c>
      <c r="AD92" s="29">
        <f t="shared" si="69"/>
        <v>0</v>
      </c>
      <c r="AE92" s="29">
        <f t="shared" si="70"/>
        <v>0</v>
      </c>
      <c r="AF92" s="29">
        <f t="shared" si="71"/>
        <v>0</v>
      </c>
      <c r="AG92" s="29">
        <f t="shared" si="72"/>
        <v>0</v>
      </c>
      <c r="AH92" s="29">
        <f t="shared" si="73"/>
        <v>0</v>
      </c>
      <c r="AI92" s="29">
        <f t="shared" si="74"/>
        <v>0</v>
      </c>
      <c r="AJ92" s="29">
        <f t="shared" si="75"/>
        <v>0</v>
      </c>
      <c r="AK92" s="29">
        <f t="shared" si="76"/>
        <v>0</v>
      </c>
      <c r="AL92" s="29">
        <f t="shared" si="77"/>
        <v>0</v>
      </c>
      <c r="AM92" s="29">
        <f t="shared" si="78"/>
        <v>0</v>
      </c>
      <c r="AN92" s="29">
        <f t="shared" si="79"/>
        <v>0</v>
      </c>
      <c r="AO92" s="29">
        <f t="shared" si="80"/>
        <v>0</v>
      </c>
      <c r="AP92" s="29">
        <f t="shared" si="81"/>
        <v>0</v>
      </c>
      <c r="AQ92" s="29">
        <f t="shared" si="82"/>
        <v>0</v>
      </c>
      <c r="AR92" s="29">
        <f t="shared" si="83"/>
        <v>0</v>
      </c>
      <c r="AS92" s="29">
        <f t="shared" si="84"/>
        <v>0</v>
      </c>
      <c r="AT92" s="29">
        <f t="shared" si="85"/>
        <v>0</v>
      </c>
      <c r="AU92" s="29">
        <f t="shared" si="86"/>
        <v>0</v>
      </c>
      <c r="AV92" s="29">
        <f t="shared" si="87"/>
        <v>0</v>
      </c>
      <c r="AW92" s="29">
        <f t="shared" si="88"/>
        <v>0</v>
      </c>
    </row>
    <row r="93" spans="1:50" ht="128.25" customHeight="1" thickBot="1" x14ac:dyDescent="0.25">
      <c r="A93" s="16" t="s">
        <v>80</v>
      </c>
      <c r="B93" s="17"/>
      <c r="C93" s="17"/>
      <c r="D93" s="17"/>
      <c r="E93" s="17" t="s">
        <v>34</v>
      </c>
      <c r="F93" s="18">
        <f t="shared" si="60"/>
        <v>78</v>
      </c>
      <c r="G93" s="29">
        <f t="shared" si="61"/>
        <v>5.2371794871794879E-2</v>
      </c>
      <c r="H93" s="29">
        <f t="shared" si="62"/>
        <v>0.11633667563261479</v>
      </c>
      <c r="I93" s="84">
        <v>5</v>
      </c>
      <c r="J93" s="82">
        <v>3.25</v>
      </c>
      <c r="K93" s="82">
        <v>1</v>
      </c>
      <c r="L93" s="82">
        <v>2.25</v>
      </c>
      <c r="M93" s="82">
        <v>0</v>
      </c>
      <c r="N93" s="82">
        <v>0</v>
      </c>
      <c r="O93" s="82">
        <v>1</v>
      </c>
      <c r="P93" s="121">
        <v>0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  <c r="V93" s="121">
        <v>0</v>
      </c>
      <c r="W93" s="141">
        <v>0</v>
      </c>
      <c r="X93" s="32">
        <f t="shared" si="63"/>
        <v>0.30769230769230771</v>
      </c>
      <c r="Y93" s="29">
        <f t="shared" si="64"/>
        <v>0.51282051282051289</v>
      </c>
      <c r="Z93" s="29">
        <f t="shared" si="65"/>
        <v>0.69230769230769229</v>
      </c>
      <c r="AA93" s="29">
        <f t="shared" si="66"/>
        <v>0.28038461538461534</v>
      </c>
      <c r="AB93" s="29">
        <f t="shared" si="67"/>
        <v>0</v>
      </c>
      <c r="AC93" s="29">
        <f t="shared" si="68"/>
        <v>0</v>
      </c>
      <c r="AD93" s="29">
        <f t="shared" si="69"/>
        <v>0</v>
      </c>
      <c r="AE93" s="29">
        <f t="shared" si="70"/>
        <v>0</v>
      </c>
      <c r="AF93" s="29">
        <f t="shared" si="71"/>
        <v>0.30769230769230771</v>
      </c>
      <c r="AG93" s="29">
        <f t="shared" si="72"/>
        <v>8.9743589743589758E-2</v>
      </c>
      <c r="AH93" s="29">
        <f t="shared" si="73"/>
        <v>0</v>
      </c>
      <c r="AI93" s="29">
        <f t="shared" si="74"/>
        <v>0</v>
      </c>
      <c r="AJ93" s="29">
        <f t="shared" si="75"/>
        <v>0</v>
      </c>
      <c r="AK93" s="29">
        <f t="shared" si="76"/>
        <v>0</v>
      </c>
      <c r="AL93" s="29">
        <f t="shared" si="77"/>
        <v>0</v>
      </c>
      <c r="AM93" s="29">
        <f t="shared" si="78"/>
        <v>0</v>
      </c>
      <c r="AN93" s="29">
        <f t="shared" si="79"/>
        <v>0</v>
      </c>
      <c r="AO93" s="29">
        <f t="shared" si="80"/>
        <v>0</v>
      </c>
      <c r="AP93" s="29">
        <f t="shared" si="81"/>
        <v>0</v>
      </c>
      <c r="AQ93" s="29">
        <f t="shared" si="82"/>
        <v>0</v>
      </c>
      <c r="AR93" s="29">
        <f t="shared" si="83"/>
        <v>0</v>
      </c>
      <c r="AS93" s="29">
        <f t="shared" si="84"/>
        <v>0</v>
      </c>
      <c r="AT93" s="29">
        <f t="shared" si="85"/>
        <v>0</v>
      </c>
      <c r="AU93" s="29">
        <f t="shared" si="86"/>
        <v>0</v>
      </c>
      <c r="AV93" s="29">
        <f t="shared" si="87"/>
        <v>0</v>
      </c>
      <c r="AW93" s="29">
        <f t="shared" si="88"/>
        <v>0</v>
      </c>
    </row>
    <row r="94" spans="1:50" ht="128.25" customHeight="1" thickBot="1" x14ac:dyDescent="0.25">
      <c r="A94" s="35" t="s">
        <v>154</v>
      </c>
      <c r="B94" s="36"/>
      <c r="C94" s="37"/>
      <c r="D94" s="18"/>
      <c r="E94" s="38" t="s">
        <v>28</v>
      </c>
      <c r="F94" s="18">
        <f t="shared" si="60"/>
        <v>79</v>
      </c>
      <c r="G94" s="29">
        <f t="shared" si="61"/>
        <v>4.9663302596806437E-2</v>
      </c>
      <c r="H94" s="29">
        <f t="shared" si="62"/>
        <v>0.11032013585161006</v>
      </c>
      <c r="I94" s="115">
        <v>16</v>
      </c>
      <c r="J94" s="116">
        <v>8.5</v>
      </c>
      <c r="K94" s="116">
        <v>0.2</v>
      </c>
      <c r="L94" s="116">
        <v>4.2</v>
      </c>
      <c r="M94" s="116">
        <v>0</v>
      </c>
      <c r="N94" s="116">
        <v>0</v>
      </c>
      <c r="O94" s="116">
        <v>3</v>
      </c>
      <c r="P94" s="116">
        <v>6</v>
      </c>
      <c r="Q94" s="116">
        <v>0</v>
      </c>
      <c r="R94" s="116">
        <v>0</v>
      </c>
      <c r="S94" s="116">
        <v>4</v>
      </c>
      <c r="T94" s="116">
        <v>0</v>
      </c>
      <c r="U94" s="116">
        <v>1</v>
      </c>
      <c r="V94" s="116">
        <v>0</v>
      </c>
      <c r="W94" s="116">
        <v>22</v>
      </c>
      <c r="X94" s="32">
        <f t="shared" si="63"/>
        <v>2.3529411764705882E-2</v>
      </c>
      <c r="Y94" s="31">
        <f t="shared" si="64"/>
        <v>3.9215686274509803E-2</v>
      </c>
      <c r="Z94" s="31">
        <f t="shared" si="65"/>
        <v>0.49411764705882355</v>
      </c>
      <c r="AA94" s="31">
        <f t="shared" si="66"/>
        <v>0.20011764705882351</v>
      </c>
      <c r="AB94" s="31">
        <f t="shared" si="67"/>
        <v>0</v>
      </c>
      <c r="AC94" s="31">
        <f t="shared" si="68"/>
        <v>0</v>
      </c>
      <c r="AD94" s="31">
        <f t="shared" si="69"/>
        <v>0</v>
      </c>
      <c r="AE94" s="31">
        <f t="shared" si="70"/>
        <v>0</v>
      </c>
      <c r="AF94" s="31">
        <f t="shared" si="71"/>
        <v>0.35294117647058826</v>
      </c>
      <c r="AG94" s="31">
        <f t="shared" si="72"/>
        <v>0.10294117647058824</v>
      </c>
      <c r="AH94" s="31">
        <f t="shared" si="73"/>
        <v>0.70588235294117652</v>
      </c>
      <c r="AI94" s="31">
        <f t="shared" si="74"/>
        <v>4.266321913380737E-2</v>
      </c>
      <c r="AJ94" s="31">
        <f t="shared" si="75"/>
        <v>0</v>
      </c>
      <c r="AK94" s="31">
        <f t="shared" si="76"/>
        <v>0</v>
      </c>
      <c r="AL94" s="31">
        <f t="shared" si="77"/>
        <v>0</v>
      </c>
      <c r="AM94" s="31">
        <f t="shared" si="78"/>
        <v>0</v>
      </c>
      <c r="AN94" s="29">
        <f t="shared" si="79"/>
        <v>0.47058823529411764</v>
      </c>
      <c r="AO94" s="31">
        <f t="shared" si="80"/>
        <v>0.33484162895927599</v>
      </c>
      <c r="AP94" s="31">
        <f t="shared" si="81"/>
        <v>0</v>
      </c>
      <c r="AQ94" s="31">
        <f t="shared" si="82"/>
        <v>0</v>
      </c>
      <c r="AR94" s="31">
        <f t="shared" si="83"/>
        <v>0.11764705882352941</v>
      </c>
      <c r="AS94" s="31">
        <f t="shared" si="84"/>
        <v>3.8107416879795394E-2</v>
      </c>
      <c r="AT94" s="31">
        <f t="shared" si="85"/>
        <v>0</v>
      </c>
      <c r="AU94" s="31">
        <f t="shared" si="86"/>
        <v>0</v>
      </c>
      <c r="AV94" s="31">
        <f t="shared" si="87"/>
        <v>2.5882352941176472</v>
      </c>
      <c r="AW94" s="31">
        <f t="shared" si="88"/>
        <v>2.5882352941176471E-2</v>
      </c>
    </row>
    <row r="95" spans="1:50" ht="64.5" customHeight="1" thickBot="1" x14ac:dyDescent="0.25">
      <c r="A95" s="16" t="s">
        <v>77</v>
      </c>
      <c r="B95" s="17"/>
      <c r="C95" s="17"/>
      <c r="D95" s="17"/>
      <c r="E95" s="17" t="s">
        <v>22</v>
      </c>
      <c r="F95" s="18">
        <f t="shared" si="60"/>
        <v>80</v>
      </c>
      <c r="G95" s="29">
        <f t="shared" si="61"/>
        <v>4.5670807676166734E-2</v>
      </c>
      <c r="H95" s="29">
        <f t="shared" si="62"/>
        <v>0.10145136235082887</v>
      </c>
      <c r="I95" s="182">
        <v>10</v>
      </c>
      <c r="J95" s="196">
        <v>5.95</v>
      </c>
      <c r="K95" s="196">
        <v>0</v>
      </c>
      <c r="L95" s="196">
        <v>4.95</v>
      </c>
      <c r="M95" s="196">
        <v>0</v>
      </c>
      <c r="N95" s="196">
        <v>0</v>
      </c>
      <c r="O95" s="196">
        <v>0</v>
      </c>
      <c r="P95" s="196">
        <v>3</v>
      </c>
      <c r="Q95" s="205">
        <v>150000</v>
      </c>
      <c r="R95" s="196">
        <v>0</v>
      </c>
      <c r="S95" s="196">
        <v>2</v>
      </c>
      <c r="T95" s="196">
        <v>1</v>
      </c>
      <c r="U95" s="196">
        <v>3</v>
      </c>
      <c r="V95" s="196">
        <v>0</v>
      </c>
      <c r="W95" s="217">
        <v>13</v>
      </c>
      <c r="X95" s="32">
        <f t="shared" si="63"/>
        <v>0</v>
      </c>
      <c r="Y95" s="29">
        <f t="shared" si="64"/>
        <v>0</v>
      </c>
      <c r="Z95" s="29">
        <f t="shared" si="65"/>
        <v>0.83193277310924374</v>
      </c>
      <c r="AA95" s="29">
        <f t="shared" si="66"/>
        <v>0.33693277310924369</v>
      </c>
      <c r="AB95" s="29">
        <f t="shared" si="67"/>
        <v>0</v>
      </c>
      <c r="AC95" s="29">
        <f t="shared" si="68"/>
        <v>0</v>
      </c>
      <c r="AD95" s="29">
        <f t="shared" si="69"/>
        <v>0</v>
      </c>
      <c r="AE95" s="29">
        <f t="shared" si="70"/>
        <v>0</v>
      </c>
      <c r="AF95" s="29">
        <f t="shared" si="71"/>
        <v>0</v>
      </c>
      <c r="AG95" s="29">
        <f t="shared" si="72"/>
        <v>0</v>
      </c>
      <c r="AH95" s="29">
        <f t="shared" si="73"/>
        <v>0.50420168067226889</v>
      </c>
      <c r="AI95" s="29">
        <f t="shared" si="74"/>
        <v>3.0473727952719545E-2</v>
      </c>
      <c r="AJ95" s="29">
        <f t="shared" si="75"/>
        <v>25210.084033613446</v>
      </c>
      <c r="AK95" s="29">
        <f t="shared" si="76"/>
        <v>5.4185903999285807E-3</v>
      </c>
      <c r="AL95" s="29">
        <f t="shared" si="77"/>
        <v>0</v>
      </c>
      <c r="AM95" s="29">
        <f t="shared" si="78"/>
        <v>0</v>
      </c>
      <c r="AN95" s="29">
        <f t="shared" si="79"/>
        <v>0.33613445378151258</v>
      </c>
      <c r="AO95" s="29">
        <f t="shared" si="80"/>
        <v>0.23917259211376854</v>
      </c>
      <c r="AP95" s="29">
        <f t="shared" si="81"/>
        <v>0.16806722689075629</v>
      </c>
      <c r="AQ95" s="29">
        <f t="shared" si="82"/>
        <v>4.783451842275372E-2</v>
      </c>
      <c r="AR95" s="29">
        <f t="shared" si="83"/>
        <v>0.50420168067226889</v>
      </c>
      <c r="AS95" s="29">
        <f t="shared" si="84"/>
        <v>0.16331750091340883</v>
      </c>
      <c r="AT95" s="29">
        <f t="shared" si="85"/>
        <v>0</v>
      </c>
      <c r="AU95" s="29">
        <f t="shared" si="86"/>
        <v>0</v>
      </c>
      <c r="AV95" s="29">
        <f t="shared" si="87"/>
        <v>2.1848739495798317</v>
      </c>
      <c r="AW95" s="29">
        <f t="shared" si="88"/>
        <v>2.1848739495798318E-2</v>
      </c>
    </row>
    <row r="96" spans="1:50" ht="102.75" customHeight="1" thickBot="1" x14ac:dyDescent="0.25">
      <c r="A96" s="16" t="s">
        <v>87</v>
      </c>
      <c r="B96" s="20"/>
      <c r="C96" s="20"/>
      <c r="D96" s="20"/>
      <c r="E96" s="20" t="s">
        <v>54</v>
      </c>
      <c r="F96" s="18">
        <f t="shared" si="60"/>
        <v>81</v>
      </c>
      <c r="G96" s="29">
        <f t="shared" si="61"/>
        <v>4.4762649071655281E-2</v>
      </c>
      <c r="H96" s="29">
        <f t="shared" si="62"/>
        <v>9.9434014019448361E-2</v>
      </c>
      <c r="I96" s="134">
        <v>10</v>
      </c>
      <c r="J96" s="93">
        <v>12.6</v>
      </c>
      <c r="K96" s="135">
        <v>0</v>
      </c>
      <c r="L96" s="93">
        <v>8.5</v>
      </c>
      <c r="M96" s="93">
        <v>0</v>
      </c>
      <c r="N96" s="135">
        <v>0</v>
      </c>
      <c r="O96" s="135">
        <v>1</v>
      </c>
      <c r="P96" s="135">
        <v>72</v>
      </c>
      <c r="Q96" s="135">
        <v>0</v>
      </c>
      <c r="R96" s="135">
        <v>0</v>
      </c>
      <c r="S96" s="133">
        <v>0</v>
      </c>
      <c r="T96" s="135">
        <v>0</v>
      </c>
      <c r="U96" s="135">
        <v>7</v>
      </c>
      <c r="V96" s="135">
        <v>0</v>
      </c>
      <c r="W96" s="136">
        <v>118</v>
      </c>
      <c r="X96" s="32">
        <f t="shared" si="63"/>
        <v>0</v>
      </c>
      <c r="Y96" s="29">
        <f t="shared" si="64"/>
        <v>0</v>
      </c>
      <c r="Z96" s="29">
        <f t="shared" si="65"/>
        <v>0.67460317460317465</v>
      </c>
      <c r="AA96" s="29">
        <f t="shared" si="66"/>
        <v>0.27321428571428569</v>
      </c>
      <c r="AB96" s="29">
        <f t="shared" si="67"/>
        <v>0</v>
      </c>
      <c r="AC96" s="29">
        <f t="shared" si="68"/>
        <v>0</v>
      </c>
      <c r="AD96" s="29">
        <f t="shared" si="69"/>
        <v>0</v>
      </c>
      <c r="AE96" s="29">
        <f t="shared" si="70"/>
        <v>0</v>
      </c>
      <c r="AF96" s="29">
        <f t="shared" si="71"/>
        <v>7.9365079365079361E-2</v>
      </c>
      <c r="AG96" s="29">
        <f t="shared" si="72"/>
        <v>2.3148148148148147E-2</v>
      </c>
      <c r="AH96" s="29">
        <f t="shared" si="73"/>
        <v>5.7142857142857144</v>
      </c>
      <c r="AI96" s="29">
        <f t="shared" si="74"/>
        <v>0.34536891679748821</v>
      </c>
      <c r="AJ96" s="29">
        <f t="shared" si="75"/>
        <v>0</v>
      </c>
      <c r="AK96" s="29">
        <f t="shared" si="76"/>
        <v>0</v>
      </c>
      <c r="AL96" s="29">
        <f t="shared" si="77"/>
        <v>0</v>
      </c>
      <c r="AM96" s="29">
        <f t="shared" si="78"/>
        <v>0</v>
      </c>
      <c r="AN96" s="29">
        <f t="shared" si="79"/>
        <v>0</v>
      </c>
      <c r="AO96" s="29">
        <f t="shared" si="80"/>
        <v>0</v>
      </c>
      <c r="AP96" s="29">
        <f t="shared" si="81"/>
        <v>0</v>
      </c>
      <c r="AQ96" s="29">
        <f t="shared" si="82"/>
        <v>0</v>
      </c>
      <c r="AR96" s="29">
        <f t="shared" si="83"/>
        <v>0.55555555555555558</v>
      </c>
      <c r="AS96" s="29">
        <f t="shared" si="84"/>
        <v>0.17995169082125606</v>
      </c>
      <c r="AT96" s="29">
        <f t="shared" si="85"/>
        <v>0</v>
      </c>
      <c r="AU96" s="29">
        <f t="shared" si="86"/>
        <v>0</v>
      </c>
      <c r="AV96" s="29">
        <f t="shared" si="87"/>
        <v>9.3650793650793656</v>
      </c>
      <c r="AW96" s="29">
        <f t="shared" si="88"/>
        <v>9.3650793650793651E-2</v>
      </c>
    </row>
    <row r="97" spans="1:49" ht="102.75" customHeight="1" thickBot="1" x14ac:dyDescent="0.25">
      <c r="A97" s="16" t="s">
        <v>82</v>
      </c>
      <c r="B97" s="17"/>
      <c r="C97" s="17"/>
      <c r="D97" s="17"/>
      <c r="E97" s="17" t="s">
        <v>42</v>
      </c>
      <c r="F97" s="18">
        <f t="shared" si="60"/>
        <v>82</v>
      </c>
      <c r="G97" s="29">
        <f t="shared" si="61"/>
        <v>4.4278285816747365E-2</v>
      </c>
      <c r="H97" s="29">
        <f t="shared" si="62"/>
        <v>9.8358068254890907E-2</v>
      </c>
      <c r="I97" s="134">
        <v>13</v>
      </c>
      <c r="J97" s="135">
        <v>13</v>
      </c>
      <c r="K97" s="135">
        <v>1.5</v>
      </c>
      <c r="L97" s="135">
        <v>4</v>
      </c>
      <c r="M97" s="135">
        <v>0.5</v>
      </c>
      <c r="N97" s="135">
        <v>0</v>
      </c>
      <c r="O97" s="135">
        <v>3</v>
      </c>
      <c r="P97" s="135">
        <v>0</v>
      </c>
      <c r="Q97" s="135">
        <v>0</v>
      </c>
      <c r="R97" s="135">
        <v>0</v>
      </c>
      <c r="S97" s="135">
        <v>1</v>
      </c>
      <c r="T97" s="135">
        <v>3</v>
      </c>
      <c r="U97" s="135">
        <v>0</v>
      </c>
      <c r="V97" s="135">
        <v>0</v>
      </c>
      <c r="W97" s="136">
        <v>0</v>
      </c>
      <c r="X97" s="32">
        <f t="shared" si="63"/>
        <v>0.11538461538461539</v>
      </c>
      <c r="Y97" s="29">
        <f t="shared" si="64"/>
        <v>0.19230769230769232</v>
      </c>
      <c r="Z97" s="29">
        <f t="shared" si="65"/>
        <v>0.30769230769230771</v>
      </c>
      <c r="AA97" s="29">
        <f t="shared" si="66"/>
        <v>0.1246153846153846</v>
      </c>
      <c r="AB97" s="29">
        <f t="shared" si="67"/>
        <v>3.8461538461538464E-2</v>
      </c>
      <c r="AC97" s="29">
        <f t="shared" si="68"/>
        <v>7.0512820512820526E-2</v>
      </c>
      <c r="AD97" s="29">
        <f t="shared" si="69"/>
        <v>0</v>
      </c>
      <c r="AE97" s="29">
        <f t="shared" si="70"/>
        <v>0</v>
      </c>
      <c r="AF97" s="29">
        <f t="shared" si="71"/>
        <v>0.23076923076923078</v>
      </c>
      <c r="AG97" s="29">
        <f t="shared" si="72"/>
        <v>6.7307692307692318E-2</v>
      </c>
      <c r="AH97" s="29">
        <f t="shared" si="73"/>
        <v>0</v>
      </c>
      <c r="AI97" s="29">
        <f t="shared" si="74"/>
        <v>0</v>
      </c>
      <c r="AJ97" s="29">
        <f t="shared" si="75"/>
        <v>0</v>
      </c>
      <c r="AK97" s="29">
        <f t="shared" si="76"/>
        <v>0</v>
      </c>
      <c r="AL97" s="29">
        <f t="shared" si="77"/>
        <v>0</v>
      </c>
      <c r="AM97" s="29">
        <f t="shared" si="78"/>
        <v>0</v>
      </c>
      <c r="AN97" s="29">
        <f t="shared" si="79"/>
        <v>7.6923076923076927E-2</v>
      </c>
      <c r="AO97" s="29">
        <f t="shared" si="80"/>
        <v>5.473372781065089E-2</v>
      </c>
      <c r="AP97" s="29">
        <f t="shared" si="81"/>
        <v>0.23076923076923078</v>
      </c>
      <c r="AQ97" s="29">
        <f t="shared" si="82"/>
        <v>6.5680473372781073E-2</v>
      </c>
      <c r="AR97" s="29">
        <f t="shared" si="83"/>
        <v>0</v>
      </c>
      <c r="AS97" s="29">
        <f t="shared" si="84"/>
        <v>0</v>
      </c>
      <c r="AT97" s="29">
        <f t="shared" si="85"/>
        <v>0</v>
      </c>
      <c r="AU97" s="29">
        <f t="shared" si="86"/>
        <v>0</v>
      </c>
      <c r="AV97" s="29">
        <f t="shared" si="87"/>
        <v>0</v>
      </c>
      <c r="AW97" s="29">
        <f t="shared" si="88"/>
        <v>0</v>
      </c>
    </row>
    <row r="98" spans="1:49" ht="77.25" customHeight="1" thickBot="1" x14ac:dyDescent="0.25">
      <c r="A98" s="16" t="s">
        <v>78</v>
      </c>
      <c r="B98" s="17"/>
      <c r="C98" s="17"/>
      <c r="D98" s="17"/>
      <c r="E98" s="17" t="s">
        <v>168</v>
      </c>
      <c r="F98" s="18">
        <f t="shared" si="60"/>
        <v>83</v>
      </c>
      <c r="G98" s="29">
        <f t="shared" si="61"/>
        <v>4.4163879598662206E-2</v>
      </c>
      <c r="H98" s="29">
        <f t="shared" si="62"/>
        <v>9.8103930715470897E-2</v>
      </c>
      <c r="I98" s="90">
        <v>5</v>
      </c>
      <c r="J98" s="91">
        <v>5</v>
      </c>
      <c r="K98" s="91">
        <v>0</v>
      </c>
      <c r="L98" s="91">
        <v>4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1</v>
      </c>
      <c r="U98" s="91">
        <v>5</v>
      </c>
      <c r="V98" s="91">
        <v>0</v>
      </c>
      <c r="W98" s="92">
        <v>48</v>
      </c>
      <c r="X98" s="32">
        <f t="shared" si="63"/>
        <v>0</v>
      </c>
      <c r="Y98" s="29">
        <f t="shared" si="64"/>
        <v>0</v>
      </c>
      <c r="Z98" s="29">
        <f t="shared" si="65"/>
        <v>0.8</v>
      </c>
      <c r="AA98" s="29">
        <f t="shared" si="66"/>
        <v>0.32399999999999995</v>
      </c>
      <c r="AB98" s="29">
        <f t="shared" si="67"/>
        <v>0</v>
      </c>
      <c r="AC98" s="29">
        <f t="shared" si="68"/>
        <v>0</v>
      </c>
      <c r="AD98" s="29">
        <f t="shared" si="69"/>
        <v>0</v>
      </c>
      <c r="AE98" s="29">
        <f t="shared" si="70"/>
        <v>0</v>
      </c>
      <c r="AF98" s="29">
        <f t="shared" si="71"/>
        <v>0</v>
      </c>
      <c r="AG98" s="29">
        <f t="shared" si="72"/>
        <v>0</v>
      </c>
      <c r="AH98" s="29">
        <f t="shared" si="73"/>
        <v>0</v>
      </c>
      <c r="AI98" s="29">
        <f t="shared" si="74"/>
        <v>0</v>
      </c>
      <c r="AJ98" s="29">
        <f t="shared" si="75"/>
        <v>0</v>
      </c>
      <c r="AK98" s="29">
        <f t="shared" si="76"/>
        <v>0</v>
      </c>
      <c r="AL98" s="29">
        <f t="shared" si="77"/>
        <v>0</v>
      </c>
      <c r="AM98" s="29">
        <f t="shared" si="78"/>
        <v>0</v>
      </c>
      <c r="AN98" s="29">
        <f t="shared" si="79"/>
        <v>0</v>
      </c>
      <c r="AO98" s="29">
        <f t="shared" si="80"/>
        <v>0</v>
      </c>
      <c r="AP98" s="29">
        <f t="shared" si="81"/>
        <v>0.2</v>
      </c>
      <c r="AQ98" s="29">
        <f t="shared" si="82"/>
        <v>5.692307692307693E-2</v>
      </c>
      <c r="AR98" s="29">
        <f t="shared" si="83"/>
        <v>1</v>
      </c>
      <c r="AS98" s="29">
        <f t="shared" si="84"/>
        <v>0.32391304347826089</v>
      </c>
      <c r="AT98" s="29">
        <f t="shared" si="85"/>
        <v>0</v>
      </c>
      <c r="AU98" s="29">
        <f t="shared" si="86"/>
        <v>0</v>
      </c>
      <c r="AV98" s="29">
        <f t="shared" si="87"/>
        <v>9.6</v>
      </c>
      <c r="AW98" s="29">
        <f t="shared" si="88"/>
        <v>9.6000000000000002E-2</v>
      </c>
    </row>
    <row r="99" spans="1:49" ht="102.75" customHeight="1" thickBot="1" x14ac:dyDescent="0.25">
      <c r="A99" s="16" t="s">
        <v>77</v>
      </c>
      <c r="B99" s="17"/>
      <c r="C99" s="17"/>
      <c r="D99" s="17"/>
      <c r="E99" s="17" t="s">
        <v>23</v>
      </c>
      <c r="F99" s="18">
        <f t="shared" si="60"/>
        <v>84</v>
      </c>
      <c r="G99" s="29">
        <f t="shared" si="61"/>
        <v>4.3284481947008034E-2</v>
      </c>
      <c r="H99" s="29">
        <f t="shared" si="62"/>
        <v>9.6150470850232025E-2</v>
      </c>
      <c r="I99" s="134">
        <v>10</v>
      </c>
      <c r="J99" s="129">
        <v>14.5</v>
      </c>
      <c r="K99" s="135">
        <v>0</v>
      </c>
      <c r="L99" s="135">
        <v>12</v>
      </c>
      <c r="M99" s="116">
        <v>0</v>
      </c>
      <c r="N99" s="116">
        <v>0</v>
      </c>
      <c r="O99" s="116">
        <v>1</v>
      </c>
      <c r="P99" s="116">
        <v>71</v>
      </c>
      <c r="Q99" s="116">
        <v>300000</v>
      </c>
      <c r="R99" s="116">
        <v>0</v>
      </c>
      <c r="S99" s="116">
        <v>3</v>
      </c>
      <c r="T99" s="116">
        <v>0</v>
      </c>
      <c r="U99" s="116">
        <v>2</v>
      </c>
      <c r="V99" s="116">
        <v>3</v>
      </c>
      <c r="W99" s="116">
        <v>43</v>
      </c>
      <c r="X99" s="32">
        <f t="shared" si="63"/>
        <v>0</v>
      </c>
      <c r="Y99" s="29">
        <f t="shared" si="64"/>
        <v>0</v>
      </c>
      <c r="Z99" s="29">
        <f t="shared" si="65"/>
        <v>0.82758620689655171</v>
      </c>
      <c r="AA99" s="29">
        <f t="shared" si="66"/>
        <v>0.33517241379310342</v>
      </c>
      <c r="AB99" s="29">
        <f t="shared" si="67"/>
        <v>0</v>
      </c>
      <c r="AC99" s="29">
        <f t="shared" si="68"/>
        <v>0</v>
      </c>
      <c r="AD99" s="29">
        <f t="shared" si="69"/>
        <v>0</v>
      </c>
      <c r="AE99" s="29">
        <f t="shared" si="70"/>
        <v>0</v>
      </c>
      <c r="AF99" s="29">
        <f t="shared" si="71"/>
        <v>6.8965517241379309E-2</v>
      </c>
      <c r="AG99" s="29">
        <f t="shared" si="72"/>
        <v>2.0114942528735632E-2</v>
      </c>
      <c r="AH99" s="29">
        <f t="shared" si="73"/>
        <v>4.8965517241379306</v>
      </c>
      <c r="AI99" s="29">
        <f t="shared" si="74"/>
        <v>0.29594543387646832</v>
      </c>
      <c r="AJ99" s="29">
        <f t="shared" si="75"/>
        <v>20689.655172413793</v>
      </c>
      <c r="AK99" s="29">
        <f t="shared" si="76"/>
        <v>4.4469810868379388E-3</v>
      </c>
      <c r="AL99" s="29">
        <f t="shared" si="77"/>
        <v>0</v>
      </c>
      <c r="AM99" s="29">
        <f t="shared" si="78"/>
        <v>0</v>
      </c>
      <c r="AN99" s="29">
        <f t="shared" si="79"/>
        <v>0.20689655172413793</v>
      </c>
      <c r="AO99" s="29">
        <f t="shared" si="80"/>
        <v>0.14721485411140584</v>
      </c>
      <c r="AP99" s="29">
        <f t="shared" si="81"/>
        <v>0</v>
      </c>
      <c r="AQ99" s="29">
        <f t="shared" si="82"/>
        <v>0</v>
      </c>
      <c r="AR99" s="29">
        <f t="shared" si="83"/>
        <v>0.13793103448275862</v>
      </c>
      <c r="AS99" s="29">
        <f t="shared" si="84"/>
        <v>4.4677661169415295E-2</v>
      </c>
      <c r="AT99" s="29">
        <f t="shared" si="85"/>
        <v>0.20689655172413793</v>
      </c>
      <c r="AU99" s="29">
        <f t="shared" si="86"/>
        <v>1.3453730076965033E-3</v>
      </c>
      <c r="AV99" s="29">
        <f t="shared" si="87"/>
        <v>2.9655172413793105</v>
      </c>
      <c r="AW99" s="29">
        <f t="shared" si="88"/>
        <v>2.9655172413793104E-2</v>
      </c>
    </row>
    <row r="100" spans="1:49" ht="115.5" customHeight="1" thickBot="1" x14ac:dyDescent="0.25">
      <c r="A100" s="16" t="s">
        <v>77</v>
      </c>
      <c r="B100" s="17"/>
      <c r="C100" s="17"/>
      <c r="D100" s="17"/>
      <c r="E100" s="17" t="s">
        <v>24</v>
      </c>
      <c r="F100" s="18">
        <f t="shared" si="60"/>
        <v>85</v>
      </c>
      <c r="G100" s="29">
        <f t="shared" si="61"/>
        <v>3.9221793243582846E-2</v>
      </c>
      <c r="H100" s="29">
        <f t="shared" si="62"/>
        <v>8.7125771600498891E-2</v>
      </c>
      <c r="I100" s="134">
        <v>10</v>
      </c>
      <c r="J100" s="129">
        <v>7.89</v>
      </c>
      <c r="K100" s="135">
        <v>0</v>
      </c>
      <c r="L100" s="129">
        <v>2.61</v>
      </c>
      <c r="M100" s="129">
        <v>0.75</v>
      </c>
      <c r="N100" s="135">
        <v>0</v>
      </c>
      <c r="O100" s="135">
        <v>0</v>
      </c>
      <c r="P100" s="135">
        <v>0</v>
      </c>
      <c r="Q100" s="135">
        <v>3427398</v>
      </c>
      <c r="R100" s="135">
        <v>0</v>
      </c>
      <c r="S100" s="135">
        <v>1</v>
      </c>
      <c r="T100" s="135">
        <v>0</v>
      </c>
      <c r="U100" s="135">
        <v>2</v>
      </c>
      <c r="V100" s="135">
        <v>0</v>
      </c>
      <c r="W100" s="136">
        <v>7</v>
      </c>
      <c r="X100" s="32">
        <f t="shared" si="63"/>
        <v>0</v>
      </c>
      <c r="Y100" s="29">
        <f t="shared" si="64"/>
        <v>0</v>
      </c>
      <c r="Z100" s="29">
        <f t="shared" si="65"/>
        <v>0.33079847908745247</v>
      </c>
      <c r="AA100" s="29">
        <f t="shared" si="66"/>
        <v>0.13397338403041822</v>
      </c>
      <c r="AB100" s="29">
        <f t="shared" si="67"/>
        <v>9.5057034220532327E-2</v>
      </c>
      <c r="AC100" s="29">
        <f t="shared" si="68"/>
        <v>0.17427122940430928</v>
      </c>
      <c r="AD100" s="29">
        <f t="shared" si="69"/>
        <v>0</v>
      </c>
      <c r="AE100" s="29">
        <f t="shared" si="70"/>
        <v>0</v>
      </c>
      <c r="AF100" s="29">
        <f t="shared" si="71"/>
        <v>0</v>
      </c>
      <c r="AG100" s="29">
        <f t="shared" si="72"/>
        <v>0</v>
      </c>
      <c r="AH100" s="29">
        <f t="shared" si="73"/>
        <v>0</v>
      </c>
      <c r="AI100" s="29">
        <f t="shared" si="74"/>
        <v>0</v>
      </c>
      <c r="AJ100" s="29">
        <f t="shared" si="75"/>
        <v>434397.71863117872</v>
      </c>
      <c r="AK100" s="29">
        <f t="shared" si="76"/>
        <v>9.3368324547722675E-2</v>
      </c>
      <c r="AL100" s="29">
        <f t="shared" si="77"/>
        <v>0</v>
      </c>
      <c r="AM100" s="29">
        <f t="shared" si="78"/>
        <v>0</v>
      </c>
      <c r="AN100" s="29">
        <f t="shared" si="79"/>
        <v>0.1267427122940431</v>
      </c>
      <c r="AO100" s="29">
        <f t="shared" si="80"/>
        <v>9.0182314516915274E-2</v>
      </c>
      <c r="AP100" s="29">
        <f t="shared" si="81"/>
        <v>0</v>
      </c>
      <c r="AQ100" s="29">
        <f t="shared" si="82"/>
        <v>0</v>
      </c>
      <c r="AR100" s="29">
        <f t="shared" si="83"/>
        <v>0.25348542458808621</v>
      </c>
      <c r="AS100" s="29">
        <f t="shared" si="84"/>
        <v>8.2107235355706187E-2</v>
      </c>
      <c r="AT100" s="29">
        <f t="shared" si="85"/>
        <v>0</v>
      </c>
      <c r="AU100" s="29">
        <f t="shared" si="86"/>
        <v>0</v>
      </c>
      <c r="AV100" s="29">
        <f t="shared" si="87"/>
        <v>0.88719898605830172</v>
      </c>
      <c r="AW100" s="29">
        <f t="shared" si="88"/>
        <v>8.8719898605830166E-3</v>
      </c>
    </row>
    <row r="101" spans="1:49" ht="141" customHeight="1" thickBot="1" x14ac:dyDescent="0.25">
      <c r="A101" s="16" t="s">
        <v>80</v>
      </c>
      <c r="B101" s="17"/>
      <c r="C101" s="17"/>
      <c r="D101" s="17"/>
      <c r="E101" s="17" t="s">
        <v>33</v>
      </c>
      <c r="F101" s="18">
        <f t="shared" si="60"/>
        <v>86</v>
      </c>
      <c r="G101" s="29">
        <f t="shared" si="61"/>
        <v>3.5770034943002807E-2</v>
      </c>
      <c r="H101" s="29">
        <f t="shared" si="62"/>
        <v>7.9458169473060045E-2</v>
      </c>
      <c r="I101" s="121">
        <v>6</v>
      </c>
      <c r="J101" s="122">
        <v>5.75</v>
      </c>
      <c r="K101" s="122">
        <v>0</v>
      </c>
      <c r="L101" s="122">
        <v>4.75</v>
      </c>
      <c r="M101" s="122">
        <v>1</v>
      </c>
      <c r="N101" s="122">
        <v>0</v>
      </c>
      <c r="O101" s="122">
        <v>0</v>
      </c>
      <c r="P101" s="121">
        <v>0</v>
      </c>
      <c r="Q101" s="121">
        <v>0</v>
      </c>
      <c r="R101" s="121">
        <v>0</v>
      </c>
      <c r="S101" s="121">
        <v>0</v>
      </c>
      <c r="T101" s="121">
        <v>0</v>
      </c>
      <c r="U101" s="84">
        <v>2</v>
      </c>
      <c r="V101" s="84">
        <v>0</v>
      </c>
      <c r="W101" s="86">
        <v>12</v>
      </c>
      <c r="X101" s="32">
        <f t="shared" si="63"/>
        <v>0</v>
      </c>
      <c r="Y101" s="29">
        <f t="shared" si="64"/>
        <v>0</v>
      </c>
      <c r="Z101" s="29">
        <f t="shared" si="65"/>
        <v>0.82608695652173914</v>
      </c>
      <c r="AA101" s="29">
        <f t="shared" si="66"/>
        <v>0.33456521739130429</v>
      </c>
      <c r="AB101" s="29">
        <f t="shared" si="67"/>
        <v>0.17391304347826086</v>
      </c>
      <c r="AC101" s="29">
        <f t="shared" si="68"/>
        <v>0.31884057971014496</v>
      </c>
      <c r="AD101" s="29">
        <f t="shared" si="69"/>
        <v>0</v>
      </c>
      <c r="AE101" s="29">
        <f t="shared" si="70"/>
        <v>0</v>
      </c>
      <c r="AF101" s="29">
        <f t="shared" si="71"/>
        <v>0</v>
      </c>
      <c r="AG101" s="29">
        <f t="shared" si="72"/>
        <v>0</v>
      </c>
      <c r="AH101" s="29">
        <f t="shared" si="73"/>
        <v>0</v>
      </c>
      <c r="AI101" s="29">
        <f t="shared" si="74"/>
        <v>0</v>
      </c>
      <c r="AJ101" s="29">
        <f t="shared" si="75"/>
        <v>0</v>
      </c>
      <c r="AK101" s="29">
        <f t="shared" si="76"/>
        <v>0</v>
      </c>
      <c r="AL101" s="29">
        <f t="shared" si="77"/>
        <v>0</v>
      </c>
      <c r="AM101" s="29">
        <f t="shared" si="78"/>
        <v>0</v>
      </c>
      <c r="AN101" s="29">
        <f t="shared" si="79"/>
        <v>0</v>
      </c>
      <c r="AO101" s="29">
        <f t="shared" si="80"/>
        <v>0</v>
      </c>
      <c r="AP101" s="29">
        <f t="shared" si="81"/>
        <v>0</v>
      </c>
      <c r="AQ101" s="29">
        <f t="shared" si="82"/>
        <v>0</v>
      </c>
      <c r="AR101" s="29">
        <f t="shared" si="83"/>
        <v>0.34782608695652173</v>
      </c>
      <c r="AS101" s="29">
        <f t="shared" si="84"/>
        <v>0.11266540642722117</v>
      </c>
      <c r="AT101" s="29">
        <f t="shared" si="85"/>
        <v>0</v>
      </c>
      <c r="AU101" s="29">
        <f t="shared" si="86"/>
        <v>0</v>
      </c>
      <c r="AV101" s="29">
        <f t="shared" si="87"/>
        <v>2.0869565217391304</v>
      </c>
      <c r="AW101" s="29">
        <f t="shared" si="88"/>
        <v>2.0869565217391303E-2</v>
      </c>
    </row>
    <row r="102" spans="1:49" ht="77.25" customHeight="1" thickBot="1" x14ac:dyDescent="0.25">
      <c r="A102" s="16" t="s">
        <v>80</v>
      </c>
      <c r="B102" s="17"/>
      <c r="C102" s="17"/>
      <c r="D102" s="17"/>
      <c r="E102" s="17" t="s">
        <v>35</v>
      </c>
      <c r="F102" s="18">
        <f t="shared" si="60"/>
        <v>87</v>
      </c>
      <c r="G102" s="29">
        <f t="shared" si="61"/>
        <v>3.39238151194673E-2</v>
      </c>
      <c r="H102" s="29">
        <f t="shared" si="62"/>
        <v>7.5357048301197618E-2</v>
      </c>
      <c r="I102" s="84">
        <v>11</v>
      </c>
      <c r="J102" s="82">
        <v>9.25</v>
      </c>
      <c r="K102" s="82">
        <v>1</v>
      </c>
      <c r="L102" s="82">
        <v>9.25</v>
      </c>
      <c r="M102" s="82">
        <v>0</v>
      </c>
      <c r="N102" s="82">
        <v>0</v>
      </c>
      <c r="O102" s="82">
        <v>1</v>
      </c>
      <c r="P102" s="121">
        <v>0</v>
      </c>
      <c r="Q102" s="85">
        <v>0</v>
      </c>
      <c r="R102" s="84">
        <v>0</v>
      </c>
      <c r="S102" s="84">
        <v>0</v>
      </c>
      <c r="T102" s="84">
        <v>0</v>
      </c>
      <c r="U102" s="84">
        <v>1</v>
      </c>
      <c r="V102" s="84">
        <v>0</v>
      </c>
      <c r="W102" s="86">
        <v>0</v>
      </c>
      <c r="X102" s="32">
        <f t="shared" si="63"/>
        <v>0.10810810810810811</v>
      </c>
      <c r="Y102" s="29">
        <f t="shared" si="64"/>
        <v>0.1801801801801802</v>
      </c>
      <c r="Z102" s="29">
        <f t="shared" si="65"/>
        <v>1</v>
      </c>
      <c r="AA102" s="29">
        <f t="shared" si="66"/>
        <v>0.40499999999999997</v>
      </c>
      <c r="AB102" s="29">
        <f t="shared" si="67"/>
        <v>0</v>
      </c>
      <c r="AC102" s="29">
        <f t="shared" si="68"/>
        <v>0</v>
      </c>
      <c r="AD102" s="29">
        <f t="shared" si="69"/>
        <v>0</v>
      </c>
      <c r="AE102" s="29">
        <f t="shared" si="70"/>
        <v>0</v>
      </c>
      <c r="AF102" s="29">
        <f t="shared" si="71"/>
        <v>0.10810810810810811</v>
      </c>
      <c r="AG102" s="29">
        <f t="shared" si="72"/>
        <v>3.1531531531531536E-2</v>
      </c>
      <c r="AH102" s="29">
        <f t="shared" si="73"/>
        <v>0</v>
      </c>
      <c r="AI102" s="29">
        <f t="shared" si="74"/>
        <v>0</v>
      </c>
      <c r="AJ102" s="29">
        <f t="shared" si="75"/>
        <v>0</v>
      </c>
      <c r="AK102" s="29">
        <f t="shared" si="76"/>
        <v>0</v>
      </c>
      <c r="AL102" s="29">
        <f t="shared" si="77"/>
        <v>0</v>
      </c>
      <c r="AM102" s="29">
        <f t="shared" si="78"/>
        <v>0</v>
      </c>
      <c r="AN102" s="29">
        <f t="shared" si="79"/>
        <v>0</v>
      </c>
      <c r="AO102" s="29">
        <f t="shared" si="80"/>
        <v>0</v>
      </c>
      <c r="AP102" s="29">
        <f t="shared" si="81"/>
        <v>0</v>
      </c>
      <c r="AQ102" s="29">
        <f t="shared" si="82"/>
        <v>0</v>
      </c>
      <c r="AR102" s="29">
        <f t="shared" si="83"/>
        <v>0.10810810810810811</v>
      </c>
      <c r="AS102" s="29">
        <f t="shared" si="84"/>
        <v>3.5017626321974152E-2</v>
      </c>
      <c r="AT102" s="29">
        <f t="shared" si="85"/>
        <v>0</v>
      </c>
      <c r="AU102" s="29">
        <f t="shared" si="86"/>
        <v>0</v>
      </c>
      <c r="AV102" s="29">
        <f t="shared" si="87"/>
        <v>0</v>
      </c>
      <c r="AW102" s="29">
        <f t="shared" si="88"/>
        <v>0</v>
      </c>
    </row>
    <row r="103" spans="1:49" ht="115.5" customHeight="1" thickBot="1" x14ac:dyDescent="0.25">
      <c r="A103" s="16" t="s">
        <v>79</v>
      </c>
      <c r="B103" s="17"/>
      <c r="C103" s="17"/>
      <c r="D103" s="17"/>
      <c r="E103" s="17" t="s">
        <v>150</v>
      </c>
      <c r="F103" s="18">
        <f t="shared" si="60"/>
        <v>88</v>
      </c>
      <c r="G103" s="29">
        <f t="shared" si="61"/>
        <v>3.378188098430436E-2</v>
      </c>
      <c r="H103" s="29">
        <f t="shared" si="62"/>
        <v>7.5041761313534364E-2</v>
      </c>
      <c r="I103" s="134">
        <v>6</v>
      </c>
      <c r="J103" s="135">
        <v>6.1</v>
      </c>
      <c r="K103" s="135">
        <v>0</v>
      </c>
      <c r="L103" s="135">
        <v>5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3</v>
      </c>
      <c r="T103" s="135">
        <v>0</v>
      </c>
      <c r="U103" s="135">
        <v>1</v>
      </c>
      <c r="V103" s="135">
        <v>0</v>
      </c>
      <c r="W103" s="136">
        <v>5</v>
      </c>
      <c r="X103" s="32">
        <f t="shared" si="63"/>
        <v>0</v>
      </c>
      <c r="Y103" s="29">
        <f t="shared" si="64"/>
        <v>0</v>
      </c>
      <c r="Z103" s="29">
        <f t="shared" si="65"/>
        <v>0.81967213114754101</v>
      </c>
      <c r="AA103" s="29">
        <f t="shared" si="66"/>
        <v>0.33196721311475408</v>
      </c>
      <c r="AB103" s="29">
        <f t="shared" si="67"/>
        <v>0</v>
      </c>
      <c r="AC103" s="29">
        <f t="shared" si="68"/>
        <v>0</v>
      </c>
      <c r="AD103" s="29">
        <f t="shared" si="69"/>
        <v>0</v>
      </c>
      <c r="AE103" s="29">
        <f t="shared" si="70"/>
        <v>0</v>
      </c>
      <c r="AF103" s="29">
        <f t="shared" si="71"/>
        <v>0</v>
      </c>
      <c r="AG103" s="29">
        <f t="shared" si="72"/>
        <v>0</v>
      </c>
      <c r="AH103" s="29">
        <f t="shared" si="73"/>
        <v>0</v>
      </c>
      <c r="AI103" s="29">
        <f t="shared" si="74"/>
        <v>0</v>
      </c>
      <c r="AJ103" s="29">
        <f t="shared" si="75"/>
        <v>0</v>
      </c>
      <c r="AK103" s="29">
        <f t="shared" si="76"/>
        <v>0</v>
      </c>
      <c r="AL103" s="29">
        <f t="shared" si="77"/>
        <v>0</v>
      </c>
      <c r="AM103" s="29">
        <f t="shared" si="78"/>
        <v>0</v>
      </c>
      <c r="AN103" s="29">
        <f t="shared" si="79"/>
        <v>0.49180327868852464</v>
      </c>
      <c r="AO103" s="29">
        <f t="shared" si="80"/>
        <v>0.34993694829760402</v>
      </c>
      <c r="AP103" s="29">
        <f t="shared" si="81"/>
        <v>0</v>
      </c>
      <c r="AQ103" s="29">
        <f t="shared" si="82"/>
        <v>0</v>
      </c>
      <c r="AR103" s="29">
        <f t="shared" si="83"/>
        <v>0.16393442622950821</v>
      </c>
      <c r="AS103" s="29">
        <f t="shared" si="84"/>
        <v>5.3100498930862446E-2</v>
      </c>
      <c r="AT103" s="29">
        <f t="shared" si="85"/>
        <v>0</v>
      </c>
      <c r="AU103" s="29">
        <f t="shared" si="86"/>
        <v>0</v>
      </c>
      <c r="AV103" s="29">
        <f t="shared" si="87"/>
        <v>0.81967213114754101</v>
      </c>
      <c r="AW103" s="29">
        <f t="shared" si="88"/>
        <v>8.1967213114754103E-3</v>
      </c>
    </row>
    <row r="104" spans="1:49" ht="102.75" customHeight="1" thickBot="1" x14ac:dyDescent="0.25">
      <c r="A104" s="16" t="s">
        <v>77</v>
      </c>
      <c r="B104" s="17"/>
      <c r="C104" s="17"/>
      <c r="D104" s="17"/>
      <c r="E104" s="17" t="s">
        <v>27</v>
      </c>
      <c r="F104" s="18">
        <f t="shared" si="60"/>
        <v>89</v>
      </c>
      <c r="G104" s="29">
        <f t="shared" si="61"/>
        <v>3.3350677100677101E-2</v>
      </c>
      <c r="H104" s="29">
        <f t="shared" si="62"/>
        <v>7.4083901716324244E-2</v>
      </c>
      <c r="I104" s="90">
        <v>7</v>
      </c>
      <c r="J104" s="91">
        <v>6</v>
      </c>
      <c r="K104" s="91">
        <v>0</v>
      </c>
      <c r="L104" s="91">
        <v>5</v>
      </c>
      <c r="M104" s="91">
        <v>1</v>
      </c>
      <c r="N104" s="91">
        <v>0</v>
      </c>
      <c r="O104" s="91">
        <v>0</v>
      </c>
      <c r="P104" s="91">
        <v>9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2">
        <v>0</v>
      </c>
      <c r="X104" s="32">
        <f t="shared" si="63"/>
        <v>0</v>
      </c>
      <c r="Y104" s="29">
        <f t="shared" si="64"/>
        <v>0</v>
      </c>
      <c r="Z104" s="29">
        <f t="shared" si="65"/>
        <v>0.83333333333333337</v>
      </c>
      <c r="AA104" s="29">
        <f t="shared" si="66"/>
        <v>0.33749999999999997</v>
      </c>
      <c r="AB104" s="29">
        <f t="shared" si="67"/>
        <v>0.16666666666666666</v>
      </c>
      <c r="AC104" s="29">
        <f t="shared" si="68"/>
        <v>0.30555555555555558</v>
      </c>
      <c r="AD104" s="29">
        <f t="shared" si="69"/>
        <v>0</v>
      </c>
      <c r="AE104" s="29">
        <f t="shared" si="70"/>
        <v>0</v>
      </c>
      <c r="AF104" s="29">
        <f t="shared" si="71"/>
        <v>0</v>
      </c>
      <c r="AG104" s="29">
        <f t="shared" si="72"/>
        <v>0</v>
      </c>
      <c r="AH104" s="29">
        <f t="shared" si="73"/>
        <v>1.5</v>
      </c>
      <c r="AI104" s="29">
        <f t="shared" si="74"/>
        <v>9.0659340659340656E-2</v>
      </c>
      <c r="AJ104" s="29">
        <f t="shared" si="75"/>
        <v>0</v>
      </c>
      <c r="AK104" s="29">
        <f t="shared" si="76"/>
        <v>0</v>
      </c>
      <c r="AL104" s="29">
        <f t="shared" si="77"/>
        <v>0</v>
      </c>
      <c r="AM104" s="29">
        <f t="shared" si="78"/>
        <v>0</v>
      </c>
      <c r="AN104" s="29">
        <f t="shared" si="79"/>
        <v>0</v>
      </c>
      <c r="AO104" s="29">
        <f t="shared" si="80"/>
        <v>0</v>
      </c>
      <c r="AP104" s="29">
        <f t="shared" si="81"/>
        <v>0</v>
      </c>
      <c r="AQ104" s="29">
        <f t="shared" si="82"/>
        <v>0</v>
      </c>
      <c r="AR104" s="29">
        <f t="shared" si="83"/>
        <v>0</v>
      </c>
      <c r="AS104" s="29">
        <f t="shared" si="84"/>
        <v>0</v>
      </c>
      <c r="AT104" s="29">
        <f t="shared" si="85"/>
        <v>0</v>
      </c>
      <c r="AU104" s="29">
        <f t="shared" si="86"/>
        <v>0</v>
      </c>
      <c r="AV104" s="29">
        <f t="shared" si="87"/>
        <v>0</v>
      </c>
      <c r="AW104" s="29">
        <f t="shared" si="88"/>
        <v>0</v>
      </c>
    </row>
    <row r="105" spans="1:49" ht="128.25" customHeight="1" thickBot="1" x14ac:dyDescent="0.25">
      <c r="A105" s="35" t="s">
        <v>154</v>
      </c>
      <c r="B105" s="17"/>
      <c r="C105" s="17"/>
      <c r="D105" s="17"/>
      <c r="E105" s="17" t="s">
        <v>21</v>
      </c>
      <c r="F105" s="18">
        <f t="shared" si="60"/>
        <v>90</v>
      </c>
      <c r="G105" s="29">
        <f t="shared" si="61"/>
        <v>3.3188469139556094E-2</v>
      </c>
      <c r="H105" s="29">
        <f t="shared" si="62"/>
        <v>7.3723579237322756E-2</v>
      </c>
      <c r="I105" s="134">
        <v>5</v>
      </c>
      <c r="J105" s="135">
        <v>4.4000000000000004</v>
      </c>
      <c r="K105" s="135">
        <v>0</v>
      </c>
      <c r="L105" s="135">
        <v>3.9</v>
      </c>
      <c r="M105" s="135">
        <v>0</v>
      </c>
      <c r="N105" s="135">
        <v>0</v>
      </c>
      <c r="O105" s="135">
        <v>0</v>
      </c>
      <c r="P105" s="135">
        <v>21</v>
      </c>
      <c r="Q105" s="135">
        <v>0</v>
      </c>
      <c r="R105" s="135">
        <v>0</v>
      </c>
      <c r="S105" s="135">
        <v>0</v>
      </c>
      <c r="T105" s="135">
        <v>0</v>
      </c>
      <c r="U105" s="135">
        <v>1</v>
      </c>
      <c r="V105" s="135">
        <v>0</v>
      </c>
      <c r="W105" s="136">
        <v>4</v>
      </c>
      <c r="X105" s="32">
        <f t="shared" si="63"/>
        <v>0</v>
      </c>
      <c r="Y105" s="29">
        <f t="shared" si="64"/>
        <v>0</v>
      </c>
      <c r="Z105" s="29">
        <f t="shared" si="65"/>
        <v>0.88636363636363624</v>
      </c>
      <c r="AA105" s="29">
        <f t="shared" si="66"/>
        <v>0.35897727272727264</v>
      </c>
      <c r="AB105" s="29">
        <f t="shared" si="67"/>
        <v>0</v>
      </c>
      <c r="AC105" s="29">
        <f t="shared" si="68"/>
        <v>0</v>
      </c>
      <c r="AD105" s="29">
        <f t="shared" si="69"/>
        <v>0</v>
      </c>
      <c r="AE105" s="29">
        <f t="shared" si="70"/>
        <v>0</v>
      </c>
      <c r="AF105" s="29">
        <f t="shared" si="71"/>
        <v>0</v>
      </c>
      <c r="AG105" s="29">
        <f t="shared" si="72"/>
        <v>0</v>
      </c>
      <c r="AH105" s="29">
        <f t="shared" si="73"/>
        <v>4.7727272727272725</v>
      </c>
      <c r="AI105" s="29">
        <f t="shared" si="74"/>
        <v>0.28846153846153844</v>
      </c>
      <c r="AJ105" s="29">
        <f t="shared" si="75"/>
        <v>0</v>
      </c>
      <c r="AK105" s="29">
        <f t="shared" si="76"/>
        <v>0</v>
      </c>
      <c r="AL105" s="29">
        <f t="shared" si="77"/>
        <v>0</v>
      </c>
      <c r="AM105" s="29">
        <f t="shared" si="78"/>
        <v>0</v>
      </c>
      <c r="AN105" s="29">
        <f t="shared" si="79"/>
        <v>0</v>
      </c>
      <c r="AO105" s="29">
        <f t="shared" si="80"/>
        <v>0</v>
      </c>
      <c r="AP105" s="29">
        <f t="shared" si="81"/>
        <v>0</v>
      </c>
      <c r="AQ105" s="29">
        <f t="shared" si="82"/>
        <v>0</v>
      </c>
      <c r="AR105" s="29">
        <f t="shared" si="83"/>
        <v>0.22727272727272727</v>
      </c>
      <c r="AS105" s="29">
        <f t="shared" si="84"/>
        <v>7.3616600790513825E-2</v>
      </c>
      <c r="AT105" s="29">
        <f t="shared" si="85"/>
        <v>0</v>
      </c>
      <c r="AU105" s="29">
        <f t="shared" si="86"/>
        <v>0</v>
      </c>
      <c r="AV105" s="29">
        <f t="shared" si="87"/>
        <v>0.90909090909090906</v>
      </c>
      <c r="AW105" s="29">
        <f t="shared" si="88"/>
        <v>9.0909090909090905E-3</v>
      </c>
    </row>
    <row r="106" spans="1:49" ht="90" customHeight="1" thickBot="1" x14ac:dyDescent="0.25">
      <c r="A106" s="16" t="s">
        <v>86</v>
      </c>
      <c r="B106" s="17"/>
      <c r="C106" s="17"/>
      <c r="D106" s="17"/>
      <c r="E106" s="17" t="s">
        <v>2</v>
      </c>
      <c r="F106" s="18">
        <f t="shared" si="60"/>
        <v>91</v>
      </c>
      <c r="G106" s="29">
        <f t="shared" si="61"/>
        <v>3.2003603280777192E-2</v>
      </c>
      <c r="H106" s="29">
        <f t="shared" si="62"/>
        <v>7.109156413418645E-2</v>
      </c>
      <c r="I106" s="134">
        <v>8</v>
      </c>
      <c r="J106" s="96">
        <v>4.2</v>
      </c>
      <c r="K106" s="129">
        <v>0</v>
      </c>
      <c r="L106" s="129">
        <v>0.45</v>
      </c>
      <c r="M106" s="129">
        <v>0</v>
      </c>
      <c r="N106" s="135">
        <v>0</v>
      </c>
      <c r="O106" s="135">
        <v>0</v>
      </c>
      <c r="P106" s="135">
        <v>21</v>
      </c>
      <c r="Q106" s="97">
        <v>0</v>
      </c>
      <c r="R106" s="135">
        <v>0</v>
      </c>
      <c r="S106" s="135">
        <v>0</v>
      </c>
      <c r="T106" s="135">
        <v>0</v>
      </c>
      <c r="U106" s="135">
        <v>4</v>
      </c>
      <c r="V106" s="135">
        <v>0</v>
      </c>
      <c r="W106" s="136">
        <v>21</v>
      </c>
      <c r="X106" s="32">
        <f t="shared" si="63"/>
        <v>0</v>
      </c>
      <c r="Y106" s="29">
        <f t="shared" si="64"/>
        <v>0</v>
      </c>
      <c r="Z106" s="29">
        <f t="shared" si="65"/>
        <v>0.10714285714285714</v>
      </c>
      <c r="AA106" s="29">
        <f t="shared" si="66"/>
        <v>4.3392857142857136E-2</v>
      </c>
      <c r="AB106" s="29">
        <f t="shared" si="67"/>
        <v>0</v>
      </c>
      <c r="AC106" s="29">
        <f t="shared" si="68"/>
        <v>0</v>
      </c>
      <c r="AD106" s="29">
        <f t="shared" si="69"/>
        <v>0</v>
      </c>
      <c r="AE106" s="29">
        <f t="shared" si="70"/>
        <v>0</v>
      </c>
      <c r="AF106" s="29">
        <f t="shared" si="71"/>
        <v>0</v>
      </c>
      <c r="AG106" s="29">
        <f t="shared" si="72"/>
        <v>0</v>
      </c>
      <c r="AH106" s="29">
        <f t="shared" si="73"/>
        <v>5</v>
      </c>
      <c r="AI106" s="29">
        <f t="shared" si="74"/>
        <v>0.30219780219780218</v>
      </c>
      <c r="AJ106" s="29">
        <f t="shared" si="75"/>
        <v>0</v>
      </c>
      <c r="AK106" s="29">
        <f t="shared" si="76"/>
        <v>0</v>
      </c>
      <c r="AL106" s="29">
        <f t="shared" si="77"/>
        <v>0</v>
      </c>
      <c r="AM106" s="29">
        <f t="shared" si="78"/>
        <v>0</v>
      </c>
      <c r="AN106" s="29">
        <f t="shared" si="79"/>
        <v>0</v>
      </c>
      <c r="AO106" s="29">
        <f t="shared" si="80"/>
        <v>0</v>
      </c>
      <c r="AP106" s="29">
        <f t="shared" si="81"/>
        <v>0</v>
      </c>
      <c r="AQ106" s="29">
        <f t="shared" si="82"/>
        <v>0</v>
      </c>
      <c r="AR106" s="29">
        <f t="shared" si="83"/>
        <v>0.95238095238095233</v>
      </c>
      <c r="AS106" s="29">
        <f t="shared" si="84"/>
        <v>0.30848861283643891</v>
      </c>
      <c r="AT106" s="29">
        <f t="shared" si="85"/>
        <v>0</v>
      </c>
      <c r="AU106" s="29">
        <f t="shared" si="86"/>
        <v>0</v>
      </c>
      <c r="AV106" s="29">
        <f t="shared" si="87"/>
        <v>5</v>
      </c>
      <c r="AW106" s="29">
        <f t="shared" si="88"/>
        <v>0.05</v>
      </c>
    </row>
    <row r="107" spans="1:49" ht="77.25" customHeight="1" thickBot="1" x14ac:dyDescent="0.25">
      <c r="A107" s="21" t="s">
        <v>88</v>
      </c>
      <c r="B107" s="22"/>
      <c r="C107" s="22"/>
      <c r="D107" s="22"/>
      <c r="E107" s="22" t="s">
        <v>67</v>
      </c>
      <c r="F107" s="18">
        <f t="shared" si="60"/>
        <v>92</v>
      </c>
      <c r="G107" s="29">
        <f t="shared" si="61"/>
        <v>3.0750448064521287E-2</v>
      </c>
      <c r="H107" s="29">
        <f t="shared" si="62"/>
        <v>6.8307853698678783E-2</v>
      </c>
      <c r="I107" s="108">
        <v>13</v>
      </c>
      <c r="J107" s="109">
        <v>9.5</v>
      </c>
      <c r="K107" s="109">
        <v>0</v>
      </c>
      <c r="L107" s="109">
        <v>5.75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3</v>
      </c>
      <c r="T107" s="71">
        <v>0</v>
      </c>
      <c r="U107" s="71">
        <v>6</v>
      </c>
      <c r="V107" s="71">
        <v>0</v>
      </c>
      <c r="W107" s="72">
        <v>2</v>
      </c>
      <c r="X107" s="32">
        <f t="shared" si="63"/>
        <v>0</v>
      </c>
      <c r="Y107" s="29">
        <f t="shared" si="64"/>
        <v>0</v>
      </c>
      <c r="Z107" s="29">
        <f t="shared" si="65"/>
        <v>0.60526315789473684</v>
      </c>
      <c r="AA107" s="29">
        <f t="shared" si="66"/>
        <v>0.24513157894736839</v>
      </c>
      <c r="AB107" s="29">
        <f t="shared" si="67"/>
        <v>0</v>
      </c>
      <c r="AC107" s="29">
        <f t="shared" si="68"/>
        <v>0</v>
      </c>
      <c r="AD107" s="29">
        <f t="shared" si="69"/>
        <v>0</v>
      </c>
      <c r="AE107" s="29">
        <f t="shared" si="70"/>
        <v>0</v>
      </c>
      <c r="AF107" s="29">
        <f t="shared" si="71"/>
        <v>0</v>
      </c>
      <c r="AG107" s="29">
        <f t="shared" si="72"/>
        <v>0</v>
      </c>
      <c r="AH107" s="29">
        <f t="shared" si="73"/>
        <v>0</v>
      </c>
      <c r="AI107" s="29">
        <f t="shared" si="74"/>
        <v>0</v>
      </c>
      <c r="AJ107" s="29">
        <f t="shared" si="75"/>
        <v>0</v>
      </c>
      <c r="AK107" s="29">
        <f t="shared" si="76"/>
        <v>0</v>
      </c>
      <c r="AL107" s="29">
        <f t="shared" si="77"/>
        <v>0</v>
      </c>
      <c r="AM107" s="29">
        <f t="shared" si="78"/>
        <v>0</v>
      </c>
      <c r="AN107" s="29">
        <f t="shared" si="79"/>
        <v>0.31578947368421051</v>
      </c>
      <c r="AO107" s="29">
        <f t="shared" si="80"/>
        <v>0.22469635627530363</v>
      </c>
      <c r="AP107" s="29">
        <f t="shared" si="81"/>
        <v>0</v>
      </c>
      <c r="AQ107" s="29">
        <f t="shared" si="82"/>
        <v>0</v>
      </c>
      <c r="AR107" s="29">
        <f t="shared" si="83"/>
        <v>0.63157894736842102</v>
      </c>
      <c r="AS107" s="29">
        <f t="shared" si="84"/>
        <v>0.2045766590389016</v>
      </c>
      <c r="AT107" s="29">
        <f t="shared" si="85"/>
        <v>0</v>
      </c>
      <c r="AU107" s="29">
        <f t="shared" si="86"/>
        <v>0</v>
      </c>
      <c r="AV107" s="29">
        <f t="shared" si="87"/>
        <v>0.21052631578947367</v>
      </c>
      <c r="AW107" s="29">
        <f t="shared" si="88"/>
        <v>2.1052631578947368E-3</v>
      </c>
    </row>
    <row r="108" spans="1:49" ht="77.25" customHeight="1" thickBot="1" x14ac:dyDescent="0.25">
      <c r="A108" s="16" t="s">
        <v>80</v>
      </c>
      <c r="B108" s="17"/>
      <c r="C108" s="17"/>
      <c r="D108" s="17"/>
      <c r="E108" s="17" t="s">
        <v>167</v>
      </c>
      <c r="F108" s="18">
        <f t="shared" si="60"/>
        <v>93</v>
      </c>
      <c r="G108" s="29">
        <f t="shared" si="61"/>
        <v>2.9572923051183916E-2</v>
      </c>
      <c r="H108" s="29">
        <f t="shared" si="62"/>
        <v>6.5692145265136115E-2</v>
      </c>
      <c r="I108" s="84">
        <v>11</v>
      </c>
      <c r="J108" s="82">
        <v>9.9</v>
      </c>
      <c r="K108" s="82">
        <v>0</v>
      </c>
      <c r="L108" s="82">
        <v>8</v>
      </c>
      <c r="M108" s="82">
        <v>1</v>
      </c>
      <c r="N108" s="82">
        <v>0</v>
      </c>
      <c r="O108" s="82">
        <v>0</v>
      </c>
      <c r="P108" s="84">
        <v>5</v>
      </c>
      <c r="Q108" s="84">
        <v>0</v>
      </c>
      <c r="R108" s="84">
        <v>0</v>
      </c>
      <c r="S108" s="84">
        <v>1</v>
      </c>
      <c r="T108" s="84">
        <v>0</v>
      </c>
      <c r="U108" s="84">
        <v>1</v>
      </c>
      <c r="V108" s="84">
        <v>0</v>
      </c>
      <c r="W108" s="86">
        <v>3</v>
      </c>
      <c r="X108" s="32">
        <f t="shared" si="63"/>
        <v>0</v>
      </c>
      <c r="Y108" s="29">
        <f t="shared" si="64"/>
        <v>0</v>
      </c>
      <c r="Z108" s="29">
        <f t="shared" si="65"/>
        <v>0.80808080808080807</v>
      </c>
      <c r="AA108" s="29">
        <f t="shared" si="66"/>
        <v>0.32727272727272722</v>
      </c>
      <c r="AB108" s="29">
        <f t="shared" si="67"/>
        <v>0.10101010101010101</v>
      </c>
      <c r="AC108" s="29">
        <f t="shared" si="68"/>
        <v>0.1851851851851852</v>
      </c>
      <c r="AD108" s="29">
        <f t="shared" si="69"/>
        <v>0</v>
      </c>
      <c r="AE108" s="29">
        <f t="shared" si="70"/>
        <v>0</v>
      </c>
      <c r="AF108" s="29">
        <f t="shared" si="71"/>
        <v>0</v>
      </c>
      <c r="AG108" s="29">
        <f t="shared" si="72"/>
        <v>0</v>
      </c>
      <c r="AH108" s="29">
        <f t="shared" si="73"/>
        <v>0.50505050505050508</v>
      </c>
      <c r="AI108" s="29">
        <f t="shared" si="74"/>
        <v>3.0525030525030524E-2</v>
      </c>
      <c r="AJ108" s="29">
        <f t="shared" si="75"/>
        <v>0</v>
      </c>
      <c r="AK108" s="29">
        <f t="shared" si="76"/>
        <v>0</v>
      </c>
      <c r="AL108" s="29">
        <f t="shared" si="77"/>
        <v>0</v>
      </c>
      <c r="AM108" s="29">
        <f t="shared" si="78"/>
        <v>0</v>
      </c>
      <c r="AN108" s="29">
        <f t="shared" si="79"/>
        <v>0.10101010101010101</v>
      </c>
      <c r="AO108" s="29">
        <f t="shared" si="80"/>
        <v>7.1872571872571872E-2</v>
      </c>
      <c r="AP108" s="29">
        <f t="shared" si="81"/>
        <v>0</v>
      </c>
      <c r="AQ108" s="29">
        <f t="shared" si="82"/>
        <v>0</v>
      </c>
      <c r="AR108" s="29">
        <f t="shared" si="83"/>
        <v>0.10101010101010101</v>
      </c>
      <c r="AS108" s="29">
        <f t="shared" si="84"/>
        <v>3.2718489240228368E-2</v>
      </c>
      <c r="AT108" s="29">
        <f t="shared" si="85"/>
        <v>0</v>
      </c>
      <c r="AU108" s="29">
        <f t="shared" si="86"/>
        <v>0</v>
      </c>
      <c r="AV108" s="29">
        <f t="shared" si="87"/>
        <v>0.30303030303030304</v>
      </c>
      <c r="AW108" s="29">
        <f t="shared" si="88"/>
        <v>3.0303030303030303E-3</v>
      </c>
    </row>
    <row r="109" spans="1:49" ht="102.75" customHeight="1" thickBot="1" x14ac:dyDescent="0.25">
      <c r="A109" s="16" t="s">
        <v>77</v>
      </c>
      <c r="B109" s="17"/>
      <c r="C109" s="17"/>
      <c r="D109" s="17"/>
      <c r="E109" s="17" t="s">
        <v>26</v>
      </c>
      <c r="F109" s="18">
        <f t="shared" si="60"/>
        <v>94</v>
      </c>
      <c r="G109" s="29">
        <f t="shared" si="61"/>
        <v>2.7109822319086846E-2</v>
      </c>
      <c r="H109" s="29">
        <f t="shared" si="62"/>
        <v>6.0220708748173146E-2</v>
      </c>
      <c r="I109" s="134">
        <v>8</v>
      </c>
      <c r="J109" s="129">
        <v>5.35</v>
      </c>
      <c r="K109" s="135">
        <v>0</v>
      </c>
      <c r="L109" s="129">
        <v>4.5999999999999996</v>
      </c>
      <c r="M109" s="129">
        <v>0.3</v>
      </c>
      <c r="N109" s="135">
        <v>0</v>
      </c>
      <c r="O109" s="135">
        <v>0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2</v>
      </c>
      <c r="V109" s="135">
        <v>0</v>
      </c>
      <c r="W109" s="136">
        <v>13</v>
      </c>
      <c r="X109" s="32">
        <f t="shared" si="63"/>
        <v>0</v>
      </c>
      <c r="Y109" s="29">
        <f t="shared" si="64"/>
        <v>0</v>
      </c>
      <c r="Z109" s="29">
        <f t="shared" si="65"/>
        <v>0.85981308411214952</v>
      </c>
      <c r="AA109" s="29">
        <f t="shared" si="66"/>
        <v>0.34822429906542052</v>
      </c>
      <c r="AB109" s="29">
        <f t="shared" si="67"/>
        <v>5.6074766355140186E-2</v>
      </c>
      <c r="AC109" s="29">
        <f t="shared" si="68"/>
        <v>0.10280373831775702</v>
      </c>
      <c r="AD109" s="29">
        <f t="shared" si="69"/>
        <v>0</v>
      </c>
      <c r="AE109" s="29">
        <f t="shared" si="70"/>
        <v>0</v>
      </c>
      <c r="AF109" s="29">
        <f t="shared" si="71"/>
        <v>0</v>
      </c>
      <c r="AG109" s="29">
        <f t="shared" si="72"/>
        <v>0</v>
      </c>
      <c r="AH109" s="29">
        <f t="shared" si="73"/>
        <v>0</v>
      </c>
      <c r="AI109" s="29">
        <f t="shared" si="74"/>
        <v>0</v>
      </c>
      <c r="AJ109" s="29">
        <f t="shared" si="75"/>
        <v>0</v>
      </c>
      <c r="AK109" s="29">
        <f t="shared" si="76"/>
        <v>0</v>
      </c>
      <c r="AL109" s="29">
        <f t="shared" si="77"/>
        <v>0</v>
      </c>
      <c r="AM109" s="29">
        <f t="shared" si="78"/>
        <v>0</v>
      </c>
      <c r="AN109" s="29">
        <f t="shared" si="79"/>
        <v>0</v>
      </c>
      <c r="AO109" s="29">
        <f t="shared" si="80"/>
        <v>0</v>
      </c>
      <c r="AP109" s="29">
        <f t="shared" si="81"/>
        <v>0</v>
      </c>
      <c r="AQ109" s="29">
        <f t="shared" si="82"/>
        <v>0</v>
      </c>
      <c r="AR109" s="29">
        <f t="shared" si="83"/>
        <v>0.37383177570093462</v>
      </c>
      <c r="AS109" s="29">
        <f t="shared" si="84"/>
        <v>0.1210889882161723</v>
      </c>
      <c r="AT109" s="29">
        <f t="shared" si="85"/>
        <v>0</v>
      </c>
      <c r="AU109" s="29">
        <f t="shared" si="86"/>
        <v>0</v>
      </c>
      <c r="AV109" s="29">
        <f t="shared" si="87"/>
        <v>2.429906542056075</v>
      </c>
      <c r="AW109" s="29">
        <f t="shared" si="88"/>
        <v>2.4299065420560751E-2</v>
      </c>
    </row>
    <row r="110" spans="1:49" ht="141" customHeight="1" thickBot="1" x14ac:dyDescent="0.25">
      <c r="A110" s="16" t="s">
        <v>77</v>
      </c>
      <c r="B110" s="17"/>
      <c r="C110" s="17"/>
      <c r="D110" s="17"/>
      <c r="E110" s="17" t="s">
        <v>28</v>
      </c>
      <c r="F110" s="18">
        <f t="shared" si="60"/>
        <v>95</v>
      </c>
      <c r="G110" s="29">
        <f t="shared" si="61"/>
        <v>1.6461482961482959E-2</v>
      </c>
      <c r="H110" s="29">
        <f t="shared" si="62"/>
        <v>3.6566900340343919E-2</v>
      </c>
      <c r="I110" s="134">
        <v>15</v>
      </c>
      <c r="J110" s="135">
        <v>15</v>
      </c>
      <c r="K110" s="135">
        <v>0</v>
      </c>
      <c r="L110" s="135">
        <v>5</v>
      </c>
      <c r="M110" s="135">
        <v>1</v>
      </c>
      <c r="N110" s="135">
        <v>0</v>
      </c>
      <c r="O110" s="135">
        <v>0</v>
      </c>
      <c r="P110" s="135">
        <v>2</v>
      </c>
      <c r="Q110" s="135">
        <v>0</v>
      </c>
      <c r="R110" s="135">
        <v>0</v>
      </c>
      <c r="S110" s="135">
        <v>2</v>
      </c>
      <c r="T110" s="135">
        <v>0</v>
      </c>
      <c r="U110" s="135">
        <v>0</v>
      </c>
      <c r="V110" s="135">
        <v>0</v>
      </c>
      <c r="W110" s="135">
        <v>3</v>
      </c>
      <c r="X110" s="32">
        <f t="shared" si="63"/>
        <v>0</v>
      </c>
      <c r="Y110" s="29">
        <f t="shared" si="64"/>
        <v>0</v>
      </c>
      <c r="Z110" s="29">
        <f t="shared" si="65"/>
        <v>0.33333333333333331</v>
      </c>
      <c r="AA110" s="29">
        <f t="shared" si="66"/>
        <v>0.13499999999999998</v>
      </c>
      <c r="AB110" s="29">
        <f t="shared" si="67"/>
        <v>6.6666666666666666E-2</v>
      </c>
      <c r="AC110" s="29">
        <f t="shared" si="68"/>
        <v>0.12222222222222223</v>
      </c>
      <c r="AD110" s="29">
        <f t="shared" si="69"/>
        <v>0</v>
      </c>
      <c r="AE110" s="29">
        <f t="shared" si="70"/>
        <v>0</v>
      </c>
      <c r="AF110" s="29">
        <f t="shared" si="71"/>
        <v>0</v>
      </c>
      <c r="AG110" s="29">
        <f t="shared" si="72"/>
        <v>0</v>
      </c>
      <c r="AH110" s="29">
        <f t="shared" si="73"/>
        <v>0.13333333333333333</v>
      </c>
      <c r="AI110" s="29">
        <f t="shared" si="74"/>
        <v>8.0586080586080577E-3</v>
      </c>
      <c r="AJ110" s="29">
        <f t="shared" si="75"/>
        <v>0</v>
      </c>
      <c r="AK110" s="29">
        <f t="shared" si="76"/>
        <v>0</v>
      </c>
      <c r="AL110" s="29">
        <f t="shared" si="77"/>
        <v>0</v>
      </c>
      <c r="AM110" s="29">
        <f t="shared" si="78"/>
        <v>0</v>
      </c>
      <c r="AN110" s="29">
        <f t="shared" si="79"/>
        <v>0.13333333333333333</v>
      </c>
      <c r="AO110" s="29">
        <f t="shared" si="80"/>
        <v>9.4871794871794868E-2</v>
      </c>
      <c r="AP110" s="29">
        <f t="shared" si="81"/>
        <v>0</v>
      </c>
      <c r="AQ110" s="29">
        <f t="shared" si="82"/>
        <v>0</v>
      </c>
      <c r="AR110" s="29">
        <f t="shared" si="83"/>
        <v>0</v>
      </c>
      <c r="AS110" s="29">
        <f t="shared" si="84"/>
        <v>0</v>
      </c>
      <c r="AT110" s="29">
        <f t="shared" si="85"/>
        <v>0</v>
      </c>
      <c r="AU110" s="29">
        <f t="shared" si="86"/>
        <v>0</v>
      </c>
      <c r="AV110" s="29">
        <f t="shared" si="87"/>
        <v>0.2</v>
      </c>
      <c r="AW110" s="29">
        <f t="shared" si="88"/>
        <v>2E-3</v>
      </c>
    </row>
    <row r="111" spans="1:49" ht="102.75" customHeight="1" thickBot="1" x14ac:dyDescent="0.25">
      <c r="A111" s="16" t="s">
        <v>77</v>
      </c>
      <c r="B111" s="17"/>
      <c r="C111" s="17"/>
      <c r="D111" s="17"/>
      <c r="E111" s="17" t="s">
        <v>29</v>
      </c>
      <c r="F111" s="18">
        <f t="shared" si="60"/>
        <v>96</v>
      </c>
      <c r="G111" s="29">
        <f t="shared" si="61"/>
        <v>1.603083979895574E-2</v>
      </c>
      <c r="H111" s="29">
        <f t="shared" si="62"/>
        <v>3.5610286307256545E-2</v>
      </c>
      <c r="I111" s="118">
        <v>12</v>
      </c>
      <c r="J111" s="129">
        <v>6.75</v>
      </c>
      <c r="K111" s="129">
        <v>0.25</v>
      </c>
      <c r="L111" s="120">
        <v>4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33">
        <v>0</v>
      </c>
      <c r="S111" s="133">
        <v>0</v>
      </c>
      <c r="T111" s="120">
        <v>0</v>
      </c>
      <c r="U111" s="120">
        <v>1</v>
      </c>
      <c r="V111" s="133">
        <v>0</v>
      </c>
      <c r="W111" s="70">
        <v>2</v>
      </c>
      <c r="X111" s="32">
        <f t="shared" si="63"/>
        <v>3.7037037037037035E-2</v>
      </c>
      <c r="Y111" s="29">
        <f t="shared" si="64"/>
        <v>6.1728395061728392E-2</v>
      </c>
      <c r="Z111" s="29">
        <f t="shared" si="65"/>
        <v>0.59259259259259256</v>
      </c>
      <c r="AA111" s="29">
        <f t="shared" si="66"/>
        <v>0.23999999999999996</v>
      </c>
      <c r="AB111" s="29">
        <f t="shared" si="67"/>
        <v>0</v>
      </c>
      <c r="AC111" s="29">
        <f t="shared" si="68"/>
        <v>0</v>
      </c>
      <c r="AD111" s="29">
        <f t="shared" si="69"/>
        <v>0</v>
      </c>
      <c r="AE111" s="29">
        <f t="shared" si="70"/>
        <v>0</v>
      </c>
      <c r="AF111" s="29">
        <f t="shared" si="71"/>
        <v>0</v>
      </c>
      <c r="AG111" s="29">
        <f t="shared" si="72"/>
        <v>0</v>
      </c>
      <c r="AH111" s="29">
        <f t="shared" si="73"/>
        <v>0</v>
      </c>
      <c r="AI111" s="29">
        <f t="shared" si="74"/>
        <v>0</v>
      </c>
      <c r="AJ111" s="29">
        <f t="shared" si="75"/>
        <v>0</v>
      </c>
      <c r="AK111" s="29">
        <f t="shared" si="76"/>
        <v>0</v>
      </c>
      <c r="AL111" s="29">
        <f t="shared" si="77"/>
        <v>0</v>
      </c>
      <c r="AM111" s="29">
        <f t="shared" si="78"/>
        <v>0</v>
      </c>
      <c r="AN111" s="29">
        <f t="shared" si="79"/>
        <v>0</v>
      </c>
      <c r="AO111" s="29">
        <f t="shared" si="80"/>
        <v>0</v>
      </c>
      <c r="AP111" s="29">
        <f t="shared" si="81"/>
        <v>0</v>
      </c>
      <c r="AQ111" s="29">
        <f t="shared" si="82"/>
        <v>0</v>
      </c>
      <c r="AR111" s="29">
        <f t="shared" si="83"/>
        <v>0.14814814814814814</v>
      </c>
      <c r="AS111" s="29">
        <f t="shared" si="84"/>
        <v>4.7987117552334944E-2</v>
      </c>
      <c r="AT111" s="29">
        <f t="shared" si="85"/>
        <v>0</v>
      </c>
      <c r="AU111" s="29">
        <f t="shared" si="86"/>
        <v>0</v>
      </c>
      <c r="AV111" s="29">
        <f t="shared" si="87"/>
        <v>0.29629629629629628</v>
      </c>
      <c r="AW111" s="29">
        <f t="shared" si="88"/>
        <v>2.9629629629629628E-3</v>
      </c>
    </row>
    <row r="112" spans="1:49" ht="101.25" customHeight="1" thickBot="1" x14ac:dyDescent="0.25">
      <c r="A112" s="35" t="s">
        <v>154</v>
      </c>
      <c r="B112" s="17"/>
      <c r="C112" s="17"/>
      <c r="D112" s="17"/>
      <c r="E112" s="17" t="s">
        <v>156</v>
      </c>
      <c r="F112" s="18">
        <f t="shared" si="60"/>
        <v>97</v>
      </c>
      <c r="G112" s="29">
        <f t="shared" si="61"/>
        <v>1.4725691699604743E-2</v>
      </c>
      <c r="H112" s="29">
        <f t="shared" ref="H112:H115" si="89">G112/MAX($G$16:$G$112)</f>
        <v>3.2711080896053554E-2</v>
      </c>
      <c r="I112" s="134">
        <v>13</v>
      </c>
      <c r="J112" s="93">
        <v>12.5</v>
      </c>
      <c r="K112" s="135">
        <v>0</v>
      </c>
      <c r="L112" s="135">
        <v>6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5</v>
      </c>
      <c r="V112" s="135">
        <v>0</v>
      </c>
      <c r="W112" s="136">
        <v>0</v>
      </c>
      <c r="X112" s="32">
        <f t="shared" si="63"/>
        <v>0</v>
      </c>
      <c r="Y112" s="29">
        <f t="shared" ref="Y112:Y115" si="90">IFERROR(X112/$X$13,0)</f>
        <v>0</v>
      </c>
      <c r="Z112" s="29">
        <f t="shared" si="65"/>
        <v>0.48</v>
      </c>
      <c r="AA112" s="29">
        <f t="shared" ref="AA112:AA115" si="91">IFERROR(Z112/$Z$13,0)</f>
        <v>0.19439999999999996</v>
      </c>
      <c r="AB112" s="29">
        <f t="shared" si="67"/>
        <v>0</v>
      </c>
      <c r="AC112" s="29">
        <f t="shared" ref="AC112:AC115" si="92">IFERROR(AB112/$AB$13,0)</f>
        <v>0</v>
      </c>
      <c r="AD112" s="29">
        <f t="shared" si="69"/>
        <v>0</v>
      </c>
      <c r="AE112" s="29">
        <f t="shared" ref="AE112:AE115" si="93">AD112/$AD$13</f>
        <v>0</v>
      </c>
      <c r="AF112" s="29">
        <f t="shared" si="71"/>
        <v>0</v>
      </c>
      <c r="AG112" s="29">
        <f t="shared" ref="AG112:AG115" si="94">IFERROR(AF112/$AF$13,0)</f>
        <v>0</v>
      </c>
      <c r="AH112" s="29">
        <f t="shared" si="73"/>
        <v>0</v>
      </c>
      <c r="AI112" s="29">
        <f t="shared" ref="AI112:AI115" si="95">IFERROR(AH112/$AH$13,0)</f>
        <v>0</v>
      </c>
      <c r="AJ112" s="29">
        <f t="shared" si="75"/>
        <v>0</v>
      </c>
      <c r="AK112" s="29">
        <f t="shared" ref="AK112:AK115" si="96">IFERROR(AJ112/$AJ$13,0)</f>
        <v>0</v>
      </c>
      <c r="AL112" s="29">
        <f t="shared" si="77"/>
        <v>0</v>
      </c>
      <c r="AM112" s="29">
        <f t="shared" ref="AM112:AM115" si="97">IFERROR(AL112/$AL$13,0)</f>
        <v>0</v>
      </c>
      <c r="AN112" s="29">
        <f t="shared" si="79"/>
        <v>0</v>
      </c>
      <c r="AO112" s="29">
        <f t="shared" ref="AO112:AO115" si="98">IFERROR(AN112/$AN$13,0)</f>
        <v>0</v>
      </c>
      <c r="AP112" s="29">
        <f t="shared" si="81"/>
        <v>0</v>
      </c>
      <c r="AQ112" s="29">
        <f t="shared" ref="AQ112:AQ115" si="99">IFERROR(AP112/$AP$13,0)</f>
        <v>0</v>
      </c>
      <c r="AR112" s="29">
        <f t="shared" si="83"/>
        <v>0.4</v>
      </c>
      <c r="AS112" s="29">
        <f t="shared" ref="AS112:AS115" si="100">IFERROR(AR112/$AR$13,0)</f>
        <v>0.12956521739130436</v>
      </c>
      <c r="AT112" s="29">
        <f t="shared" si="85"/>
        <v>0</v>
      </c>
      <c r="AU112" s="29">
        <f t="shared" ref="AU112:AU115" si="101">IFERROR(AT112/$AT$13,0)</f>
        <v>0</v>
      </c>
      <c r="AV112" s="29">
        <f t="shared" si="87"/>
        <v>0</v>
      </c>
      <c r="AW112" s="29">
        <f t="shared" ref="AW112:AW115" si="102">IFERROR(AV112/$AV$13,0)</f>
        <v>0</v>
      </c>
    </row>
    <row r="113" spans="1:53" ht="153.75" customHeight="1" thickBot="1" x14ac:dyDescent="0.25">
      <c r="A113" s="21" t="s">
        <v>88</v>
      </c>
      <c r="B113" s="22"/>
      <c r="C113" s="22"/>
      <c r="D113" s="22"/>
      <c r="E113" s="22" t="s">
        <v>72</v>
      </c>
      <c r="F113" s="18">
        <f t="shared" si="60"/>
        <v>98</v>
      </c>
      <c r="G113" s="29">
        <f t="shared" si="61"/>
        <v>1.0673418972332017E-2</v>
      </c>
      <c r="H113" s="29">
        <f t="shared" si="89"/>
        <v>2.3709519292108825E-2</v>
      </c>
      <c r="I113" s="220">
        <v>9</v>
      </c>
      <c r="J113" s="122">
        <v>5</v>
      </c>
      <c r="K113" s="122">
        <v>0</v>
      </c>
      <c r="L113" s="41">
        <v>1.25</v>
      </c>
      <c r="M113" s="122">
        <v>0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22">
        <v>0</v>
      </c>
      <c r="U113" s="122">
        <v>2</v>
      </c>
      <c r="V113" s="122">
        <v>0</v>
      </c>
      <c r="W113" s="42">
        <v>2</v>
      </c>
      <c r="X113" s="32">
        <f t="shared" si="63"/>
        <v>0</v>
      </c>
      <c r="Y113" s="29">
        <f t="shared" si="90"/>
        <v>0</v>
      </c>
      <c r="Z113" s="29">
        <f t="shared" si="65"/>
        <v>0.25</v>
      </c>
      <c r="AA113" s="29">
        <f t="shared" si="91"/>
        <v>0.10124999999999999</v>
      </c>
      <c r="AB113" s="29">
        <f t="shared" si="67"/>
        <v>0</v>
      </c>
      <c r="AC113" s="29">
        <f t="shared" si="92"/>
        <v>0</v>
      </c>
      <c r="AD113" s="29">
        <f t="shared" si="69"/>
        <v>0</v>
      </c>
      <c r="AE113" s="29">
        <f t="shared" si="93"/>
        <v>0</v>
      </c>
      <c r="AF113" s="29">
        <f t="shared" si="71"/>
        <v>0</v>
      </c>
      <c r="AG113" s="29">
        <f t="shared" si="94"/>
        <v>0</v>
      </c>
      <c r="AH113" s="29">
        <f t="shared" si="73"/>
        <v>0</v>
      </c>
      <c r="AI113" s="29">
        <f t="shared" si="95"/>
        <v>0</v>
      </c>
      <c r="AJ113" s="29">
        <f t="shared" si="75"/>
        <v>0</v>
      </c>
      <c r="AK113" s="29">
        <f t="shared" si="96"/>
        <v>0</v>
      </c>
      <c r="AL113" s="29">
        <f t="shared" si="77"/>
        <v>0</v>
      </c>
      <c r="AM113" s="29">
        <f t="shared" si="97"/>
        <v>0</v>
      </c>
      <c r="AN113" s="29">
        <f t="shared" si="79"/>
        <v>0</v>
      </c>
      <c r="AO113" s="29">
        <f t="shared" si="98"/>
        <v>0</v>
      </c>
      <c r="AP113" s="29">
        <f t="shared" si="81"/>
        <v>0</v>
      </c>
      <c r="AQ113" s="29">
        <f t="shared" si="99"/>
        <v>0</v>
      </c>
      <c r="AR113" s="29">
        <f t="shared" si="83"/>
        <v>0.4</v>
      </c>
      <c r="AS113" s="29">
        <f t="shared" si="100"/>
        <v>0.12956521739130436</v>
      </c>
      <c r="AT113" s="29">
        <f t="shared" si="85"/>
        <v>0</v>
      </c>
      <c r="AU113" s="29">
        <f t="shared" si="101"/>
        <v>0</v>
      </c>
      <c r="AV113" s="29">
        <f t="shared" si="87"/>
        <v>0.4</v>
      </c>
      <c r="AW113" s="29">
        <f t="shared" si="102"/>
        <v>4.0000000000000001E-3</v>
      </c>
    </row>
    <row r="114" spans="1:53" ht="115.5" customHeight="1" thickBot="1" x14ac:dyDescent="0.25">
      <c r="A114" s="21" t="s">
        <v>153</v>
      </c>
      <c r="B114" s="22"/>
      <c r="C114" s="22"/>
      <c r="D114" s="22"/>
      <c r="E114" s="22" t="s">
        <v>163</v>
      </c>
      <c r="F114" s="18">
        <f t="shared" si="60"/>
        <v>99</v>
      </c>
      <c r="G114" s="29">
        <f t="shared" si="61"/>
        <v>0</v>
      </c>
      <c r="H114" s="29">
        <f t="shared" si="89"/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221">
        <v>0</v>
      </c>
      <c r="X114" s="32">
        <f t="shared" si="63"/>
        <v>0</v>
      </c>
      <c r="Y114" s="29">
        <f t="shared" si="90"/>
        <v>0</v>
      </c>
      <c r="Z114" s="29">
        <f t="shared" si="65"/>
        <v>0</v>
      </c>
      <c r="AA114" s="29">
        <f t="shared" si="91"/>
        <v>0</v>
      </c>
      <c r="AB114" s="29">
        <f t="shared" si="67"/>
        <v>0</v>
      </c>
      <c r="AC114" s="29">
        <f t="shared" si="92"/>
        <v>0</v>
      </c>
      <c r="AD114" s="29">
        <f t="shared" si="69"/>
        <v>0</v>
      </c>
      <c r="AE114" s="29">
        <f t="shared" si="93"/>
        <v>0</v>
      </c>
      <c r="AF114" s="29">
        <f t="shared" si="71"/>
        <v>0</v>
      </c>
      <c r="AG114" s="29">
        <f t="shared" si="94"/>
        <v>0</v>
      </c>
      <c r="AH114" s="29">
        <f t="shared" si="73"/>
        <v>0</v>
      </c>
      <c r="AI114" s="29">
        <f t="shared" si="95"/>
        <v>0</v>
      </c>
      <c r="AJ114" s="29">
        <f t="shared" si="75"/>
        <v>0</v>
      </c>
      <c r="AK114" s="29">
        <f t="shared" si="96"/>
        <v>0</v>
      </c>
      <c r="AL114" s="29">
        <f t="shared" si="77"/>
        <v>0</v>
      </c>
      <c r="AM114" s="29">
        <f t="shared" si="97"/>
        <v>0</v>
      </c>
      <c r="AN114" s="29">
        <f t="shared" si="79"/>
        <v>0</v>
      </c>
      <c r="AO114" s="29">
        <f t="shared" si="98"/>
        <v>0</v>
      </c>
      <c r="AP114" s="29">
        <f t="shared" si="81"/>
        <v>0</v>
      </c>
      <c r="AQ114" s="29">
        <f t="shared" si="99"/>
        <v>0</v>
      </c>
      <c r="AR114" s="29">
        <f t="shared" si="83"/>
        <v>0</v>
      </c>
      <c r="AS114" s="29">
        <f t="shared" si="100"/>
        <v>0</v>
      </c>
      <c r="AT114" s="29">
        <f t="shared" si="85"/>
        <v>0</v>
      </c>
      <c r="AU114" s="29">
        <f t="shared" si="101"/>
        <v>0</v>
      </c>
      <c r="AV114" s="29">
        <f t="shared" si="87"/>
        <v>0</v>
      </c>
      <c r="AW114" s="29">
        <f t="shared" si="102"/>
        <v>0</v>
      </c>
      <c r="AX114" s="18"/>
      <c r="AY114" s="29">
        <f t="shared" ref="AY114:AY115" si="103">IFERROR(AX114/$AT$13,0)</f>
        <v>0</v>
      </c>
      <c r="AZ114" s="29">
        <f t="shared" ref="AZ114:AZ115" si="104">IF(N114=0,0,AA114/N114)</f>
        <v>0</v>
      </c>
      <c r="BA114" s="29">
        <f t="shared" ref="BA114:BA115" si="105">IFERROR(AZ114/$AV$13,0)</f>
        <v>0</v>
      </c>
    </row>
    <row r="115" spans="1:53" ht="153" customHeight="1" x14ac:dyDescent="0.2">
      <c r="A115" s="21" t="s">
        <v>153</v>
      </c>
      <c r="B115" s="35"/>
      <c r="C115" s="22"/>
      <c r="D115" s="18"/>
      <c r="E115" s="45" t="s">
        <v>155</v>
      </c>
      <c r="F115" s="18">
        <f t="shared" si="60"/>
        <v>99</v>
      </c>
      <c r="G115" s="29">
        <f t="shared" si="61"/>
        <v>0</v>
      </c>
      <c r="H115" s="29">
        <f t="shared" si="89"/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32">
        <f t="shared" si="63"/>
        <v>0</v>
      </c>
      <c r="Y115" s="29">
        <f t="shared" si="90"/>
        <v>0</v>
      </c>
      <c r="Z115" s="29">
        <f t="shared" si="65"/>
        <v>0</v>
      </c>
      <c r="AA115" s="29">
        <f t="shared" si="91"/>
        <v>0</v>
      </c>
      <c r="AB115" s="29">
        <f t="shared" si="67"/>
        <v>0</v>
      </c>
      <c r="AC115" s="29">
        <f t="shared" si="92"/>
        <v>0</v>
      </c>
      <c r="AD115" s="29">
        <f t="shared" si="69"/>
        <v>0</v>
      </c>
      <c r="AE115" s="29">
        <f t="shared" si="93"/>
        <v>0</v>
      </c>
      <c r="AF115" s="29">
        <f t="shared" si="71"/>
        <v>0</v>
      </c>
      <c r="AG115" s="29">
        <f t="shared" si="94"/>
        <v>0</v>
      </c>
      <c r="AH115" s="29">
        <f t="shared" si="73"/>
        <v>0</v>
      </c>
      <c r="AI115" s="29">
        <f t="shared" si="95"/>
        <v>0</v>
      </c>
      <c r="AJ115" s="29">
        <f t="shared" si="75"/>
        <v>0</v>
      </c>
      <c r="AK115" s="29">
        <f t="shared" si="96"/>
        <v>0</v>
      </c>
      <c r="AL115" s="29">
        <f t="shared" si="77"/>
        <v>0</v>
      </c>
      <c r="AM115" s="29">
        <f t="shared" si="97"/>
        <v>0</v>
      </c>
      <c r="AN115" s="29">
        <f t="shared" si="79"/>
        <v>0</v>
      </c>
      <c r="AO115" s="29">
        <f t="shared" si="98"/>
        <v>0</v>
      </c>
      <c r="AP115" s="29">
        <f t="shared" si="81"/>
        <v>0</v>
      </c>
      <c r="AQ115" s="29">
        <f t="shared" si="99"/>
        <v>0</v>
      </c>
      <c r="AR115" s="29">
        <f t="shared" si="83"/>
        <v>0</v>
      </c>
      <c r="AS115" s="29">
        <f t="shared" si="100"/>
        <v>0</v>
      </c>
      <c r="AT115" s="29">
        <f t="shared" si="85"/>
        <v>0</v>
      </c>
      <c r="AU115" s="29">
        <f t="shared" si="101"/>
        <v>0</v>
      </c>
      <c r="AV115" s="29">
        <f t="shared" si="87"/>
        <v>0</v>
      </c>
      <c r="AW115" s="29">
        <f t="shared" si="102"/>
        <v>0</v>
      </c>
      <c r="AX115" s="46"/>
      <c r="AY115" s="47">
        <f t="shared" si="103"/>
        <v>0</v>
      </c>
      <c r="AZ115" s="47">
        <f t="shared" si="104"/>
        <v>0</v>
      </c>
      <c r="BA115" s="47">
        <f t="shared" si="105"/>
        <v>0</v>
      </c>
    </row>
    <row r="116" spans="1:53" ht="12.75" customHeight="1" x14ac:dyDescent="0.2">
      <c r="A116" s="48"/>
      <c r="B116" s="49"/>
      <c r="C116" s="49"/>
      <c r="D116" s="49"/>
      <c r="E116" s="49"/>
      <c r="F116" s="19"/>
      <c r="G116" s="50"/>
      <c r="H116" s="50"/>
      <c r="I116" s="51"/>
      <c r="J116" s="51"/>
      <c r="K116" s="51"/>
      <c r="L116" s="51"/>
      <c r="M116" s="51"/>
      <c r="N116" s="51"/>
      <c r="O116" s="52"/>
      <c r="P116" s="52"/>
      <c r="Q116" s="52"/>
      <c r="R116" s="52"/>
      <c r="S116" s="52"/>
      <c r="T116" s="52"/>
      <c r="U116" s="52"/>
      <c r="V116" s="52"/>
      <c r="W116" s="52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19"/>
      <c r="AY116" s="50"/>
      <c r="AZ116" s="50"/>
      <c r="BA116" s="50"/>
    </row>
    <row r="117" spans="1:53" ht="12.75" customHeight="1" x14ac:dyDescent="0.2">
      <c r="A117" s="48"/>
      <c r="B117" s="49"/>
      <c r="C117" s="49"/>
      <c r="D117" s="49"/>
      <c r="E117" s="49"/>
      <c r="F117" s="19"/>
      <c r="G117" s="50"/>
      <c r="H117" s="50"/>
      <c r="I117" s="51"/>
      <c r="J117" s="51"/>
      <c r="K117" s="51"/>
      <c r="L117" s="51"/>
      <c r="M117" s="51"/>
      <c r="N117" s="51"/>
      <c r="O117" s="52"/>
      <c r="P117" s="52"/>
      <c r="Q117" s="52"/>
      <c r="R117" s="52"/>
      <c r="S117" s="52"/>
      <c r="T117" s="52"/>
      <c r="U117" s="52"/>
      <c r="V117" s="52"/>
      <c r="W117" s="52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19"/>
      <c r="AY117" s="50"/>
      <c r="AZ117" s="50"/>
      <c r="BA117" s="50"/>
    </row>
    <row r="126" spans="1:53" x14ac:dyDescent="0.2">
      <c r="E126" s="19"/>
    </row>
    <row r="127" spans="1:53" x14ac:dyDescent="0.2">
      <c r="E127" s="19"/>
    </row>
    <row r="128" spans="1:53" x14ac:dyDescent="0.2">
      <c r="E128" s="19"/>
    </row>
    <row r="129" spans="5:5" x14ac:dyDescent="0.2">
      <c r="E129" s="19"/>
    </row>
    <row r="130" spans="5:5" x14ac:dyDescent="0.2">
      <c r="E130" s="19"/>
    </row>
    <row r="131" spans="5:5" x14ac:dyDescent="0.2">
      <c r="E131" s="19"/>
    </row>
    <row r="132" spans="5:5" x14ac:dyDescent="0.2">
      <c r="E132" s="19"/>
    </row>
  </sheetData>
  <protectedRanges>
    <protectedRange sqref="I71:J71" name="Диапазон1_4_2"/>
    <protectedRange sqref="Q65" name="Диапазон1_41"/>
    <protectedRange sqref="P99:T99" name="Диапазон1_28"/>
    <protectedRange sqref="I65:P65" name="Диапазон1_6"/>
    <protectedRange sqref="R65:W65" name="Диапазон1_51"/>
    <protectedRange sqref="V72:W72" name="Диапазон1_56"/>
    <protectedRange sqref="I43:W43" name="Диапазон1_19"/>
    <protectedRange sqref="I93:W93" name="Диапазон1_52"/>
    <protectedRange sqref="P75:W75" name="Диапазон1_11"/>
    <protectedRange sqref="J78:W78" name="Диапазон1_57"/>
    <protectedRange sqref="J83:W83" name="Диапазон1_16"/>
    <protectedRange sqref="I94:W94" name="Диапазон1_59"/>
    <protectedRange sqref="P91:W91" name="Диапазон1_67"/>
    <protectedRange sqref="I23:W23 N31:P31 I35:W35 I42:W42 I47:W48 I54:W54 I59:W59 I67:W67 I81:W81 I85:W85 I95:W95 I115:W115 I117:W117 I16:W16 I20:W21 Q49" name="Диапазон1_25"/>
    <protectedRange sqref="I29:W29" name="Диапазон1_48"/>
    <protectedRange sqref="I60:W60" name="Диапазон1_50"/>
    <protectedRange sqref="I40" name="Диапазон1_70"/>
    <protectedRange sqref="I96:W96" name="Диапазон1_36"/>
    <protectedRange sqref="P46" name="Диапазон1_62"/>
    <protectedRange sqref="I38:W38" name="Диапазон1_40"/>
    <protectedRange sqref="I27:W27" name="Диапазон1_1_5"/>
    <protectedRange sqref="U33:W33" name="Диапазон1_1_6"/>
    <protectedRange sqref="I33:T33" name="Диапазон1_2_4"/>
    <protectedRange sqref="I68:W68" name="Диапазон1_65"/>
    <protectedRange sqref="I41:U41" name="Диапазон1_2_5"/>
    <protectedRange sqref="V41:W41" name="Диапазон1_4_4"/>
    <protectedRange sqref="I49:O49" name="Диапазон1_5_2_1"/>
    <protectedRange sqref="R49:W49" name="Диапазон1_5_2_1_1"/>
    <protectedRange sqref="P79:V79" name="Диапазон1_71"/>
    <protectedRange sqref="Q88:W88" name="Диапазон1_4_2_1"/>
    <protectedRange sqref="I88:O88" name="Диапазон1_4_3_2"/>
    <protectedRange sqref="I51:W51" name="Диапазон1_4"/>
    <protectedRange sqref="I50:W50" name="Диапазон1_7"/>
    <protectedRange sqref="K71:P71" name="Диапазон1_30"/>
    <protectedRange sqref="Q71:W71" name="Диапазон1_37"/>
    <protectedRange sqref="P87" name="Диапазон1_8"/>
    <protectedRange sqref="I84:W84" name="Диапазон1_38"/>
    <protectedRange sqref="I37:W37" name="Диапазон1_23"/>
    <protectedRange sqref="I64:W64" name="Диапазон1_53"/>
    <protectedRange sqref="I82:W82" name="Диапазон1_2"/>
    <protectedRange sqref="I55:W55" name="Диапазон1_17"/>
    <protectedRange sqref="I26:W26" name="Диапазон1_24"/>
    <protectedRange sqref="I39:W39" name="Диапазон1_34"/>
    <protectedRange sqref="I25:W25" name="Диапазон1_66"/>
    <protectedRange sqref="I72:U72" name="Диапазон1_72"/>
    <protectedRange sqref="I44:W44" name="Диапазон1_77"/>
    <protectedRange sqref="I28:W28" name="Диапазон1_78"/>
    <protectedRange sqref="Q30:W30" name="Диапазон1_3"/>
    <protectedRange sqref="I30:P30" name="Диапазон1_1_4"/>
    <protectedRange sqref="I105:P105" name="Диапазон1_13"/>
    <protectedRange sqref="Q105:W105" name="Диапазон1_15"/>
    <protectedRange sqref="P108:W108" name="Диапазон1_27"/>
    <protectedRange sqref="I107:W107" name="Диапазон1_26"/>
    <protectedRange sqref="I111:W111" name="Диапазон1_20"/>
    <protectedRange sqref="I97:W97" name="Диапазон1_31"/>
    <protectedRange sqref="I110:W110" name="Диапазон1_35"/>
    <protectedRange sqref="I56:W56" name="Диапазон1_9"/>
    <protectedRange sqref="Q58:W58" name="Диапазон1_22"/>
    <protectedRange sqref="I58:P58" name="Диапазон1_1_1"/>
    <protectedRange sqref="I63:W63" name="Диапазон1_21"/>
    <protectedRange sqref="I34:W34" name="Диапазон1_54"/>
    <protectedRange sqref="I24:W24" name="Диапазон1_46"/>
    <protectedRange sqref="I113:W113" name="Диапазон1_47"/>
    <protectedRange sqref="I80:W80" name="Диапазон1_55"/>
    <protectedRange sqref="I73:W73" name="Диапазон1_58"/>
    <protectedRange sqref="I89:W89" name="Диапазон1_14"/>
    <protectedRange sqref="I18:W18" name="Диапазон1_18"/>
    <protectedRange sqref="I61:W61" name="Диапазон1_43"/>
    <protectedRange sqref="I102:W102" name="Диапазон1_60"/>
    <protectedRange sqref="I36:W36" name="Диапазон1_61"/>
    <protectedRange sqref="I57:W57" name="Диапазон1_63"/>
    <protectedRange sqref="Q31:W31" name="Диапазон1_1_2"/>
    <protectedRange sqref="I31:M31" name="Диапазон1_1_3"/>
    <protectedRange sqref="I87" name="Диапазон1_2_1"/>
    <protectedRange sqref="J87:O87" name="Диапазон1_3_1"/>
    <protectedRange sqref="Q87:W87" name="Диапазон1_3_2"/>
    <protectedRange sqref="I99:O99" name="Диапазон1_7_1"/>
    <protectedRange sqref="I91:O91" name="Диапазон1_4_1"/>
    <protectedRange sqref="I108:O108" name="Диапазон1_5_1"/>
    <protectedRange sqref="I46:O46" name="Диапазон1_5_2"/>
    <protectedRange sqref="Q46:W46" name="Диапазон1_5_2_2"/>
    <protectedRange sqref="I75:O75" name="Диапазон1_5_5"/>
    <protectedRange sqref="J40:W40" name="Диапазон1_64"/>
    <protectedRange sqref="I19:W19" name="Диапазон1_12"/>
    <protectedRange sqref="I32:W32" name="Диапазон1_44"/>
    <protectedRange sqref="I90:P90" name="Диапазон1"/>
    <protectedRange sqref="Q90:W90" name="Диапазон1_73"/>
    <protectedRange sqref="I86:W86" name="Диапазон1_74"/>
    <protectedRange sqref="I98:W98" name="Диапазон1_39"/>
    <protectedRange sqref="I69:W69" name="Диапазон1_75"/>
    <protectedRange sqref="M112:W112" name="Диапазон1_49"/>
    <protectedRange sqref="I112:L112" name="Диапазон1_1_7"/>
    <protectedRange sqref="I103:W103" name="Диапазон1_33"/>
    <protectedRange sqref="I53:W53" name="Диапазон1_45"/>
    <protectedRange sqref="O114:W114" name="Диапазон1_76"/>
    <protectedRange sqref="I114 K114:N114" name="Диапазон1_1_8"/>
    <protectedRange sqref="I92:W92" name="Диапазон1_10"/>
    <protectedRange sqref="I101:W101" name="Диапазон1_29"/>
    <protectedRange sqref="I104:W104" name="Диапазон1_79"/>
    <protectedRange sqref="I45:W45" name="Диапазон1_80"/>
    <protectedRange sqref="I106:W106" name="Диапазон1_69"/>
    <protectedRange sqref="I62:W62" name="Диапазон1_32"/>
    <protectedRange sqref="I109:W109" name="Диапазон1_42"/>
    <protectedRange sqref="I74:W74" name="Диапазон1_5"/>
    <protectedRange sqref="P17:V17" name="Диапазон1_82"/>
    <protectedRange sqref="O17" name="Диапазон1_1_10"/>
    <protectedRange sqref="I17 K17:N17" name="Диапазон1_1_1_2"/>
    <protectedRange sqref="I22:W22" name="Диапазон1_1"/>
  </protectedRanges>
  <autoFilter ref="A15:AX117">
    <sortState ref="A16:AX117">
      <sortCondition ref="F15:F117"/>
    </sortState>
  </autoFilter>
  <conditionalFormatting sqref="H16:H112 AA16:AA117 AC16:AC117 AE16:AE117 AG16:AG117 AI16:AI117 AK16:AK117 AM16:AM117 AO16:AO117 AQ16:AQ117 AS16:AS117 AU16:AU117 AW16:AW117 Y16:Y117">
    <cfRule type="cellIs" dxfId="74" priority="119" operator="greaterThan">
      <formula>0.75</formula>
    </cfRule>
  </conditionalFormatting>
  <conditionalFormatting sqref="G112">
    <cfRule type="aboveAverage" dxfId="73" priority="104"/>
  </conditionalFormatting>
  <conditionalFormatting sqref="E126:E132 BD30:BD31">
    <cfRule type="aboveAverage" dxfId="72" priority="102"/>
  </conditionalFormatting>
  <conditionalFormatting sqref="X112">
    <cfRule type="aboveAverage" dxfId="71" priority="381"/>
  </conditionalFormatting>
  <conditionalFormatting sqref="Z112">
    <cfRule type="aboveAverage" dxfId="70" priority="382"/>
  </conditionalFormatting>
  <conditionalFormatting sqref="AB112">
    <cfRule type="aboveAverage" dxfId="69" priority="383"/>
  </conditionalFormatting>
  <conditionalFormatting sqref="AD112">
    <cfRule type="aboveAverage" dxfId="68" priority="384"/>
  </conditionalFormatting>
  <conditionalFormatting sqref="AF112">
    <cfRule type="aboveAverage" dxfId="67" priority="385"/>
  </conditionalFormatting>
  <conditionalFormatting sqref="AH112">
    <cfRule type="aboveAverage" dxfId="66" priority="386"/>
  </conditionalFormatting>
  <conditionalFormatting sqref="AJ112">
    <cfRule type="aboveAverage" dxfId="65" priority="387"/>
  </conditionalFormatting>
  <conditionalFormatting sqref="AL112">
    <cfRule type="aboveAverage" dxfId="64" priority="388"/>
  </conditionalFormatting>
  <conditionalFormatting sqref="AN112">
    <cfRule type="aboveAverage" dxfId="63" priority="389"/>
  </conditionalFormatting>
  <conditionalFormatting sqref="AP112">
    <cfRule type="aboveAverage" dxfId="62" priority="390"/>
  </conditionalFormatting>
  <conditionalFormatting sqref="AR112">
    <cfRule type="aboveAverage" dxfId="61" priority="391"/>
  </conditionalFormatting>
  <conditionalFormatting sqref="AT112">
    <cfRule type="aboveAverage" dxfId="60" priority="392"/>
  </conditionalFormatting>
  <conditionalFormatting sqref="AV112">
    <cfRule type="aboveAverage" dxfId="59" priority="393"/>
  </conditionalFormatting>
  <conditionalFormatting sqref="H112">
    <cfRule type="aboveAverage" dxfId="58" priority="395"/>
  </conditionalFormatting>
  <conditionalFormatting sqref="AA113 AC113 AE113 AG113 AI113 AK113 AM113 AO113 AQ113 AS113 AU113 AW113 Y113">
    <cfRule type="cellIs" dxfId="57" priority="54" operator="greaterThan">
      <formula>0.75</formula>
    </cfRule>
  </conditionalFormatting>
  <conditionalFormatting sqref="X113">
    <cfRule type="aboveAverage" dxfId="56" priority="53"/>
  </conditionalFormatting>
  <conditionalFormatting sqref="Z113">
    <cfRule type="aboveAverage" dxfId="55" priority="52"/>
  </conditionalFormatting>
  <conditionalFormatting sqref="AB113">
    <cfRule type="aboveAverage" dxfId="54" priority="51"/>
  </conditionalFormatting>
  <conditionalFormatting sqref="AD113">
    <cfRule type="aboveAverage" dxfId="53" priority="50"/>
  </conditionalFormatting>
  <conditionalFormatting sqref="AF113">
    <cfRule type="aboveAverage" dxfId="52" priority="49"/>
  </conditionalFormatting>
  <conditionalFormatting sqref="AH113">
    <cfRule type="aboveAverage" dxfId="51" priority="48"/>
  </conditionalFormatting>
  <conditionalFormatting sqref="AJ113">
    <cfRule type="aboveAverage" dxfId="50" priority="47"/>
  </conditionalFormatting>
  <conditionalFormatting sqref="AL113">
    <cfRule type="aboveAverage" dxfId="49" priority="46"/>
  </conditionalFormatting>
  <conditionalFormatting sqref="AN113">
    <cfRule type="aboveAverage" dxfId="48" priority="45"/>
  </conditionalFormatting>
  <conditionalFormatting sqref="AP113">
    <cfRule type="aboveAverage" dxfId="47" priority="44"/>
  </conditionalFormatting>
  <conditionalFormatting sqref="AR113">
    <cfRule type="aboveAverage" dxfId="46" priority="43"/>
  </conditionalFormatting>
  <conditionalFormatting sqref="AT113">
    <cfRule type="aboveAverage" dxfId="45" priority="42"/>
  </conditionalFormatting>
  <conditionalFormatting sqref="AV113">
    <cfRule type="aboveAverage" dxfId="44" priority="41"/>
  </conditionalFormatting>
  <conditionalFormatting sqref="G112">
    <cfRule type="aboveAverage" dxfId="43" priority="26"/>
  </conditionalFormatting>
  <conditionalFormatting sqref="H113">
    <cfRule type="cellIs" dxfId="42" priority="25" operator="greaterThan">
      <formula>0.75</formula>
    </cfRule>
  </conditionalFormatting>
  <conditionalFormatting sqref="G113">
    <cfRule type="aboveAverage" dxfId="41" priority="24"/>
  </conditionalFormatting>
  <conditionalFormatting sqref="H113">
    <cfRule type="aboveAverage" dxfId="40" priority="23"/>
  </conditionalFormatting>
  <conditionalFormatting sqref="AE114:AE117 AG114:AG117 AI114:AI117 AK114:AK117 AM114:AM117 AO114:AO117 AQ114:AQ117 AS114:AS117 AU114:AU117 AW114:AW117 AY114:AY117 BA114:BA117 AC114:AC117">
    <cfRule type="cellIs" dxfId="39" priority="19" operator="greaterThan">
      <formula>0.75</formula>
    </cfRule>
  </conditionalFormatting>
  <conditionalFormatting sqref="AB114:AB117">
    <cfRule type="aboveAverage" dxfId="38" priority="18"/>
  </conditionalFormatting>
  <conditionalFormatting sqref="AD114:AD117">
    <cfRule type="aboveAverage" dxfId="37" priority="17"/>
  </conditionalFormatting>
  <conditionalFormatting sqref="AF114:AF117">
    <cfRule type="aboveAverage" dxfId="36" priority="16"/>
  </conditionalFormatting>
  <conditionalFormatting sqref="AH114:AH117">
    <cfRule type="aboveAverage" dxfId="35" priority="15"/>
  </conditionalFormatting>
  <conditionalFormatting sqref="AJ114:AJ117">
    <cfRule type="aboveAverage" dxfId="34" priority="14"/>
  </conditionalFormatting>
  <conditionalFormatting sqref="AL114:AL117">
    <cfRule type="aboveAverage" dxfId="33" priority="13"/>
  </conditionalFormatting>
  <conditionalFormatting sqref="AN114:AN117">
    <cfRule type="aboveAverage" dxfId="32" priority="12"/>
  </conditionalFormatting>
  <conditionalFormatting sqref="AP114:AP117">
    <cfRule type="aboveAverage" dxfId="31" priority="11"/>
  </conditionalFormatting>
  <conditionalFormatting sqref="AR114:AR117">
    <cfRule type="aboveAverage" dxfId="30" priority="10"/>
  </conditionalFormatting>
  <conditionalFormatting sqref="AT114:AT117">
    <cfRule type="aboveAverage" dxfId="29" priority="9"/>
  </conditionalFormatting>
  <conditionalFormatting sqref="AV114:AV117">
    <cfRule type="aboveAverage" dxfId="28" priority="8"/>
  </conditionalFormatting>
  <conditionalFormatting sqref="AX114:AX117">
    <cfRule type="aboveAverage" dxfId="27" priority="7"/>
  </conditionalFormatting>
  <conditionalFormatting sqref="AZ114:AZ117">
    <cfRule type="aboveAverage" dxfId="26" priority="6"/>
  </conditionalFormatting>
  <conditionalFormatting sqref="H114:H117">
    <cfRule type="cellIs" dxfId="25" priority="5" operator="greaterThan">
      <formula>0.75</formula>
    </cfRule>
  </conditionalFormatting>
  <conditionalFormatting sqref="G114:G117">
    <cfRule type="aboveAverage" dxfId="24" priority="4"/>
  </conditionalFormatting>
  <conditionalFormatting sqref="H114:H117">
    <cfRule type="aboveAverage" dxfId="23" priority="3"/>
  </conditionalFormatting>
  <conditionalFormatting sqref="Z113">
    <cfRule type="aboveAverage" dxfId="22" priority="2"/>
  </conditionalFormatting>
  <conditionalFormatting sqref="BD17:BD29">
    <cfRule type="aboveAverage" dxfId="21" priority="424"/>
  </conditionalFormatting>
  <conditionalFormatting sqref="BD16 G16:G111">
    <cfRule type="aboveAverage" dxfId="20" priority="427"/>
  </conditionalFormatting>
  <conditionalFormatting sqref="X16:X117">
    <cfRule type="aboveAverage" dxfId="19" priority="430"/>
  </conditionalFormatting>
  <conditionalFormatting sqref="Z16:Z117">
    <cfRule type="aboveAverage" dxfId="18" priority="432"/>
  </conditionalFormatting>
  <conditionalFormatting sqref="AB16:AB117">
    <cfRule type="aboveAverage" dxfId="17" priority="434"/>
  </conditionalFormatting>
  <conditionalFormatting sqref="AD16:AD117">
    <cfRule type="aboveAverage" dxfId="16" priority="436"/>
  </conditionalFormatting>
  <conditionalFormatting sqref="AF16:AF117">
    <cfRule type="aboveAverage" dxfId="15" priority="438"/>
  </conditionalFormatting>
  <conditionalFormatting sqref="AH16:AH117">
    <cfRule type="aboveAverage" dxfId="14" priority="440"/>
  </conditionalFormatting>
  <conditionalFormatting sqref="AJ16:AJ117">
    <cfRule type="aboveAverage" dxfId="13" priority="442"/>
  </conditionalFormatting>
  <conditionalFormatting sqref="AL16:AL117">
    <cfRule type="aboveAverage" dxfId="12" priority="444"/>
  </conditionalFormatting>
  <conditionalFormatting sqref="AN16:AN117">
    <cfRule type="aboveAverage" dxfId="11" priority="446"/>
  </conditionalFormatting>
  <conditionalFormatting sqref="AP16:AP117">
    <cfRule type="aboveAverage" dxfId="10" priority="448"/>
  </conditionalFormatting>
  <conditionalFormatting sqref="AR16:AR117">
    <cfRule type="aboveAverage" dxfId="9" priority="450"/>
  </conditionalFormatting>
  <conditionalFormatting sqref="AT16:AT117">
    <cfRule type="aboveAverage" dxfId="8" priority="452"/>
  </conditionalFormatting>
  <conditionalFormatting sqref="AV16:AV117">
    <cfRule type="aboveAverage" dxfId="7" priority="454"/>
  </conditionalFormatting>
  <conditionalFormatting sqref="H16:H112">
    <cfRule type="aboveAverage" dxfId="6" priority="456"/>
  </conditionalFormatting>
  <conditionalFormatting sqref="AK18">
    <cfRule type="cellIs" dxfId="5" priority="1" operator="greaterThan">
      <formula>0.75</formula>
    </cfRule>
  </conditionalFormatting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50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08"/>
  <sheetViews>
    <sheetView zoomScale="70" zoomScaleNormal="70" workbookViewId="0">
      <selection activeCell="E11" sqref="E11"/>
    </sheetView>
  </sheetViews>
  <sheetFormatPr defaultRowHeight="15" x14ac:dyDescent="0.25"/>
  <cols>
    <col min="4" max="4" width="11.85546875" customWidth="1"/>
  </cols>
  <sheetData>
    <row r="3" spans="1:20" ht="76.5" x14ac:dyDescent="0.25">
      <c r="E3" s="1" t="s">
        <v>137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44"/>
    </row>
    <row r="5" spans="1:20" x14ac:dyDescent="0.25">
      <c r="A5" t="s">
        <v>125</v>
      </c>
      <c r="E5" s="2">
        <f>AVERAGEIF('Результативность кафедр'!$A$16:$A$117,"Химический факультет                              ",'Результативность кафедр'!$H$16:$H$117)</f>
        <v>0.51408398294575608</v>
      </c>
    </row>
    <row r="6" spans="1:20" x14ac:dyDescent="0.25">
      <c r="A6" t="s">
        <v>129</v>
      </c>
      <c r="E6" s="2">
        <f>AVERAGEIF('Результативность кафедр'!$A$16:$A$117,"Физический факультет                              ",'Результативность кафедр'!$H$16:$H$117)</f>
        <v>0.50671836147644977</v>
      </c>
    </row>
    <row r="7" spans="1:20" x14ac:dyDescent="0.25">
      <c r="A7" t="s">
        <v>136</v>
      </c>
      <c r="E7" s="2">
        <f>AVERAGEIF('Результативность кафедр'!$A$16:$A$117,"Геологический факультет                           ",'Результативность кафедр'!$H$16:$H$117)</f>
        <v>0.38720585097894317</v>
      </c>
    </row>
    <row r="8" spans="1:20" x14ac:dyDescent="0.25">
      <c r="A8" t="s">
        <v>128</v>
      </c>
      <c r="E8" s="2">
        <f>AVERAGEIF('Результативность кафедр'!$A$16:$A$117,"Географический факультет                          ",'Результативность кафедр'!$H$16:$H$117)</f>
        <v>0.36656490850412354</v>
      </c>
    </row>
    <row r="9" spans="1:20" x14ac:dyDescent="0.25">
      <c r="A9" t="s">
        <v>135</v>
      </c>
      <c r="E9" s="2">
        <f>AVERAGEIF('Результативность кафедр'!$A$16:$A$117,"Биолого-почвенный факультет                       ",'Результативность кафедр'!$H$16:$H$117)</f>
        <v>0.35997375470132115</v>
      </c>
    </row>
    <row r="10" spans="1:20" x14ac:dyDescent="0.25">
      <c r="A10" s="68" t="s">
        <v>127</v>
      </c>
      <c r="E10" s="2">
        <f>AVERAGEIF('Результативность кафедр'!$A$16:$A$117,"Факультет психологии                              ",'Результативность кафедр'!$H$16:$H$117)</f>
        <v>0.2848260306263995</v>
      </c>
    </row>
    <row r="11" spans="1:20" x14ac:dyDescent="0.25">
      <c r="A11" t="s">
        <v>130</v>
      </c>
      <c r="E11" s="2">
        <f>AVERAGEIF('Результативность кафедр'!$A$16:$A$117,"Исторический факультет                            ",'Результативность кафедр'!$H$16:$H$117)</f>
        <v>0.23698179297156657</v>
      </c>
    </row>
    <row r="12" spans="1:20" x14ac:dyDescent="0.25">
      <c r="A12" t="s">
        <v>126</v>
      </c>
      <c r="E12" s="2">
        <f>AVERAGEIF('Результативность кафедр'!$A$16:$A$117,"Институт математики, экономики и информатики      ",'Результативность кафедр'!$H$16:$H$117)</f>
        <v>0.23697210940268304</v>
      </c>
    </row>
    <row r="13" spans="1:20" x14ac:dyDescent="0.25">
      <c r="A13" t="s">
        <v>88</v>
      </c>
      <c r="E13" s="2">
        <f>AVERAGEIF('Результативность кафедр'!$A$16:$A$117,"Пед. Институт",'Результативность кафедр'!$H$16:$H$117)</f>
        <v>0.21706442601769663</v>
      </c>
    </row>
    <row r="14" spans="1:20" x14ac:dyDescent="0.25">
      <c r="A14" t="s">
        <v>132</v>
      </c>
      <c r="E14" s="2">
        <f>AVERAGEIF('Результативность кафедр'!$A$16:$A$117,"Институт социальных наук                          ",'Результативность кафедр'!$H$16:$H$117)</f>
        <v>0.18495987335348263</v>
      </c>
    </row>
    <row r="15" spans="1:20" x14ac:dyDescent="0.25">
      <c r="A15" t="s">
        <v>131</v>
      </c>
      <c r="E15" s="2">
        <f>AVERAGEIF('Результативность кафедр'!$A$16:$A$117,"Юридический институт                              ",'Результативность кафедр'!$H$16:$H$117)</f>
        <v>0.18102751061560343</v>
      </c>
    </row>
    <row r="16" spans="1:20" x14ac:dyDescent="0.25">
      <c r="A16" s="34" t="s">
        <v>154</v>
      </c>
      <c r="E16" s="2">
        <f>AVERAGEIF('Результативность кафедр'!$A$16:$A$117,"Институт филологии, иностранных языков и медиакоммуникации",'Результативность кафедр'!$H$16:$H$117)</f>
        <v>0.14351986251931634</v>
      </c>
    </row>
    <row r="17" spans="1:24" x14ac:dyDescent="0.25">
      <c r="A17" t="s">
        <v>134</v>
      </c>
      <c r="E17" s="2">
        <f>AVERAGEIF('Результативность кафедр'!$A$16:$A$117,"Факультет сервиса и рекламы              ",'Результативность кафедр'!$H$16:$H$117)</f>
        <v>0.11354270723241201</v>
      </c>
    </row>
    <row r="18" spans="1:24" x14ac:dyDescent="0.25">
      <c r="A18" t="s">
        <v>79</v>
      </c>
      <c r="E18" s="2">
        <f>AVERAGEIF('Результативность кафедр'!$A$16:$A$117,"Байкальская международная бизнес-школа",'Результативность кафедр'!$H$16:$H$117)</f>
        <v>0.10329974489956792</v>
      </c>
    </row>
    <row r="19" spans="1:24" x14ac:dyDescent="0.25">
      <c r="A19" t="s">
        <v>42</v>
      </c>
      <c r="E19" s="2">
        <f>AVERAGEIF('Результативность кафедр'!$A$16:$A$117,"Общеуниверситетские кафедры                       ",'Результативность кафедр'!$H$16:$H$117)</f>
        <v>9.8358068254890907E-2</v>
      </c>
    </row>
    <row r="20" spans="1:24" x14ac:dyDescent="0.25">
      <c r="A20" t="s">
        <v>133</v>
      </c>
      <c r="E20" s="2">
        <f>AVERAGEIF('Результативность кафедр'!$A$16:$A$117,"Международный институт экономики и лингвистики  ",'Результативность кафедр'!$H$16:$H$117)</f>
        <v>7.9324929672119682E-2</v>
      </c>
    </row>
    <row r="21" spans="1:24" x14ac:dyDescent="0.25">
      <c r="A21" t="s">
        <v>153</v>
      </c>
      <c r="E21" s="2">
        <f>AVERAGEIF('Результативность кафедр'!$A$16:$A$117,"Филиал ФГБОУ ВО ИГУ в г. Братске",'Результативность кафедр'!$H$16:$H$117)</f>
        <v>0</v>
      </c>
    </row>
    <row r="22" spans="1:24" x14ac:dyDescent="0.25">
      <c r="F22" s="13"/>
      <c r="G22" s="15"/>
      <c r="H22" s="15"/>
      <c r="I22" s="15"/>
      <c r="J22" s="15"/>
      <c r="K22" s="15"/>
      <c r="L22" s="13"/>
      <c r="M22" s="13"/>
      <c r="N22" s="15"/>
      <c r="O22" s="15"/>
      <c r="P22" s="15"/>
      <c r="Q22" s="15"/>
      <c r="R22" s="15"/>
      <c r="S22" s="15"/>
      <c r="T22" s="13"/>
      <c r="U22" s="13"/>
      <c r="V22" s="13"/>
      <c r="W22" s="13"/>
      <c r="X22" s="56"/>
    </row>
    <row r="23" spans="1:24" x14ac:dyDescent="0.25">
      <c r="F23" s="39"/>
      <c r="G23" s="57"/>
      <c r="H23" s="57"/>
      <c r="I23" s="58"/>
      <c r="J23" s="57"/>
      <c r="K23" s="57"/>
      <c r="L23" s="59"/>
      <c r="M23" s="34"/>
      <c r="N23" s="60"/>
      <c r="O23" s="60"/>
      <c r="P23" s="60"/>
      <c r="Q23" s="61"/>
      <c r="R23" s="60"/>
      <c r="S23" s="34"/>
      <c r="T23" s="34"/>
      <c r="U23" s="61"/>
      <c r="V23" s="34"/>
      <c r="W23" s="34"/>
    </row>
    <row r="24" spans="1:24" x14ac:dyDescent="0.25">
      <c r="F24" s="62"/>
      <c r="G24" s="57"/>
      <c r="H24" s="57"/>
      <c r="I24" s="58"/>
      <c r="J24" s="57"/>
      <c r="K24" s="57"/>
      <c r="L24" s="59"/>
      <c r="M24" s="34"/>
      <c r="N24" s="34"/>
      <c r="O24" s="60"/>
      <c r="P24" s="34"/>
      <c r="Q24" s="61"/>
      <c r="R24" s="34"/>
      <c r="S24" s="34"/>
      <c r="T24" s="34"/>
      <c r="U24" s="61"/>
      <c r="V24" s="34"/>
      <c r="W24" s="34"/>
    </row>
    <row r="25" spans="1:24" x14ac:dyDescent="0.25">
      <c r="F25" s="39"/>
      <c r="G25" s="57"/>
      <c r="H25" s="57"/>
      <c r="I25" s="58"/>
      <c r="J25" s="63"/>
      <c r="K25" s="63"/>
      <c r="L25" s="59"/>
      <c r="M25" s="34"/>
      <c r="N25" s="34"/>
      <c r="O25" s="60"/>
      <c r="P25" s="34"/>
      <c r="Q25" s="61"/>
      <c r="R25" s="34"/>
      <c r="S25" s="34"/>
      <c r="T25" s="34"/>
      <c r="U25" s="61"/>
      <c r="V25" s="34"/>
      <c r="W25" s="34"/>
    </row>
    <row r="26" spans="1:24" x14ac:dyDescent="0.25">
      <c r="F26" s="39"/>
      <c r="G26" s="57"/>
      <c r="H26" s="57"/>
      <c r="I26" s="57"/>
      <c r="J26" s="57"/>
      <c r="K26" s="57"/>
      <c r="L26" s="59"/>
      <c r="M26" s="34"/>
      <c r="N26" s="34"/>
      <c r="O26" s="60"/>
      <c r="P26" s="34"/>
      <c r="Q26" s="61"/>
      <c r="R26" s="34"/>
      <c r="S26" s="34"/>
      <c r="T26" s="34"/>
      <c r="U26" s="61"/>
      <c r="V26" s="34"/>
      <c r="W26" s="34"/>
    </row>
    <row r="27" spans="1:24" x14ac:dyDescent="0.25">
      <c r="F27" s="39"/>
      <c r="G27" s="57"/>
      <c r="H27" s="57"/>
      <c r="I27" s="57"/>
      <c r="J27" s="57"/>
      <c r="K27" s="57"/>
      <c r="L27" s="59"/>
      <c r="M27" s="34"/>
      <c r="N27" s="34"/>
      <c r="O27" s="60"/>
      <c r="P27" s="34"/>
      <c r="Q27" s="61"/>
      <c r="R27" s="34"/>
      <c r="S27" s="34"/>
      <c r="T27" s="34"/>
      <c r="U27" s="61"/>
      <c r="V27" s="34"/>
      <c r="W27" s="34"/>
    </row>
    <row r="28" spans="1:24" x14ac:dyDescent="0.25">
      <c r="F28" s="39"/>
      <c r="G28" s="57"/>
      <c r="H28" s="57"/>
      <c r="I28" s="57"/>
      <c r="J28" s="57"/>
      <c r="K28" s="57"/>
      <c r="L28" s="59"/>
      <c r="M28" s="34"/>
      <c r="N28" s="34"/>
      <c r="O28" s="60"/>
      <c r="P28" s="34"/>
      <c r="Q28" s="61"/>
      <c r="R28" s="34"/>
      <c r="S28" s="34"/>
      <c r="T28" s="34"/>
      <c r="U28" s="61"/>
      <c r="V28" s="34"/>
      <c r="W28" s="34"/>
    </row>
    <row r="29" spans="1:24" x14ac:dyDescent="0.25">
      <c r="F29" s="39"/>
      <c r="G29" s="64"/>
      <c r="H29" s="64"/>
      <c r="I29" s="57"/>
      <c r="J29" s="57"/>
      <c r="K29" s="57"/>
      <c r="L29" s="59"/>
      <c r="M29" s="34"/>
      <c r="N29" s="34"/>
      <c r="O29" s="60"/>
      <c r="P29" s="34"/>
      <c r="Q29" s="61"/>
      <c r="R29" s="34"/>
      <c r="S29" s="34"/>
      <c r="T29" s="34"/>
      <c r="U29" s="61"/>
      <c r="V29" s="34"/>
      <c r="W29" s="34"/>
    </row>
    <row r="30" spans="1:24" x14ac:dyDescent="0.25">
      <c r="F30" s="39"/>
      <c r="G30" s="57"/>
      <c r="H30" s="57"/>
      <c r="I30" s="58"/>
      <c r="J30" s="57"/>
      <c r="K30" s="57"/>
      <c r="L30" s="59"/>
      <c r="M30" s="34"/>
      <c r="N30" s="60"/>
      <c r="O30" s="60"/>
      <c r="P30" s="34"/>
      <c r="Q30" s="61"/>
      <c r="R30" s="34"/>
      <c r="S30" s="34"/>
      <c r="T30" s="34"/>
      <c r="U30" s="61"/>
      <c r="V30" s="34"/>
      <c r="W30" s="34"/>
    </row>
    <row r="31" spans="1:24" x14ac:dyDescent="0.25">
      <c r="F31" s="39"/>
      <c r="G31" s="57"/>
      <c r="H31" s="57"/>
      <c r="I31" s="57"/>
      <c r="J31" s="57"/>
      <c r="K31" s="57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4" x14ac:dyDescent="0.25">
      <c r="F32" s="39"/>
      <c r="G32" s="57"/>
      <c r="H32" s="57"/>
      <c r="I32" s="65"/>
      <c r="J32" s="65"/>
      <c r="K32" s="6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6:23" x14ac:dyDescent="0.25">
      <c r="F33" s="39"/>
      <c r="G33" s="57"/>
      <c r="H33" s="57"/>
      <c r="I33" s="58"/>
      <c r="J33" s="57"/>
      <c r="K33" s="5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6:23" x14ac:dyDescent="0.25">
      <c r="F34" s="39"/>
      <c r="G34" s="57"/>
      <c r="H34" s="57"/>
      <c r="I34" s="58"/>
      <c r="J34" s="57"/>
      <c r="K34" s="57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6:23" x14ac:dyDescent="0.25">
      <c r="F35" s="39"/>
      <c r="G35" s="57"/>
      <c r="H35" s="57"/>
      <c r="I35" s="58"/>
      <c r="J35" s="57"/>
      <c r="K35" s="57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6:23" x14ac:dyDescent="0.25">
      <c r="F36" s="39"/>
      <c r="G36" s="57"/>
      <c r="H36" s="57"/>
      <c r="I36" s="58"/>
      <c r="J36" s="65"/>
      <c r="K36" s="6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6:23" x14ac:dyDescent="0.25">
      <c r="F37" s="39"/>
      <c r="G37" s="57"/>
      <c r="H37" s="57"/>
      <c r="I37" s="58"/>
      <c r="J37" s="57"/>
      <c r="K37" s="5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6:23" x14ac:dyDescent="0.25">
      <c r="F38" s="39"/>
      <c r="G38" s="57"/>
      <c r="H38" s="57"/>
      <c r="I38" s="58"/>
      <c r="J38" s="57"/>
      <c r="K38" s="57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6:23" x14ac:dyDescent="0.25">
      <c r="F39" s="39"/>
      <c r="G39" s="57"/>
      <c r="H39" s="57"/>
      <c r="I39" s="58"/>
      <c r="J39" s="57"/>
      <c r="K39" s="57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6:23" x14ac:dyDescent="0.25">
      <c r="F40" s="39"/>
      <c r="G40" s="57"/>
      <c r="H40" s="57"/>
      <c r="I40" s="58"/>
      <c r="J40" s="57"/>
      <c r="K40" s="5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6:23" x14ac:dyDescent="0.25">
      <c r="F41" s="39"/>
      <c r="G41" s="57"/>
      <c r="H41" s="57"/>
      <c r="I41" s="58"/>
      <c r="J41" s="57"/>
      <c r="K41" s="57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6:23" x14ac:dyDescent="0.25">
      <c r="F42" s="39"/>
      <c r="G42" s="57"/>
      <c r="H42" s="57"/>
      <c r="I42" s="58"/>
      <c r="J42" s="57"/>
      <c r="K42" s="57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6:23" x14ac:dyDescent="0.25">
      <c r="F43" s="39"/>
      <c r="G43" s="57"/>
      <c r="H43" s="57"/>
      <c r="I43" s="58"/>
      <c r="J43" s="57"/>
      <c r="K43" s="57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6:23" x14ac:dyDescent="0.25">
      <c r="F44" s="39"/>
      <c r="G44" s="57"/>
      <c r="H44" s="57"/>
      <c r="I44" s="58"/>
      <c r="J44" s="57"/>
      <c r="K44" s="57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6:23" x14ac:dyDescent="0.25">
      <c r="F45" s="39"/>
      <c r="G45" s="57"/>
      <c r="H45" s="57"/>
      <c r="I45" s="58"/>
      <c r="J45" s="57"/>
      <c r="K45" s="57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6:23" x14ac:dyDescent="0.25">
      <c r="F46" s="39"/>
      <c r="G46" s="57"/>
      <c r="H46" s="57"/>
      <c r="I46" s="58"/>
      <c r="J46" s="58"/>
      <c r="K46" s="58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6:23" x14ac:dyDescent="0.25">
      <c r="F47" s="39"/>
      <c r="G47" s="57"/>
      <c r="H47" s="57"/>
      <c r="I47" s="58"/>
      <c r="J47" s="57"/>
      <c r="K47" s="57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6:23" x14ac:dyDescent="0.25">
      <c r="F48" s="39"/>
      <c r="G48" s="57"/>
      <c r="H48" s="57"/>
      <c r="I48" s="58"/>
      <c r="J48" s="57"/>
      <c r="K48" s="57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6:23" x14ac:dyDescent="0.25">
      <c r="F49" s="39"/>
      <c r="G49" s="66"/>
      <c r="H49" s="66"/>
      <c r="I49" s="57"/>
      <c r="J49" s="57"/>
      <c r="K49" s="57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6:23" x14ac:dyDescent="0.25">
      <c r="F50" s="39"/>
      <c r="G50" s="57"/>
      <c r="H50" s="57"/>
      <c r="I50" s="58"/>
      <c r="J50" s="57"/>
      <c r="K50" s="57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6:23" x14ac:dyDescent="0.25">
      <c r="F51" s="39"/>
      <c r="G51" s="57"/>
      <c r="H51" s="57"/>
      <c r="I51" s="58"/>
      <c r="J51" s="57"/>
      <c r="K51" s="5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6:23" x14ac:dyDescent="0.25">
      <c r="F52" s="39"/>
      <c r="G52" s="57"/>
      <c r="H52" s="57"/>
      <c r="I52" s="58"/>
      <c r="J52" s="57"/>
      <c r="K52" s="57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6:23" x14ac:dyDescent="0.25">
      <c r="F53" s="39"/>
      <c r="G53" s="57"/>
      <c r="H53" s="57"/>
      <c r="I53" s="58"/>
      <c r="J53" s="57"/>
      <c r="K53" s="57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6:23" x14ac:dyDescent="0.25">
      <c r="F54" s="39"/>
      <c r="G54" s="57"/>
      <c r="H54" s="57"/>
      <c r="I54" s="58"/>
      <c r="J54" s="57"/>
      <c r="K54" s="57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6:23" x14ac:dyDescent="0.25">
      <c r="F55" s="39"/>
      <c r="G55" s="57"/>
      <c r="H55" s="57"/>
      <c r="I55" s="58"/>
      <c r="J55" s="57"/>
      <c r="K55" s="57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6:23" x14ac:dyDescent="0.25">
      <c r="F56" s="39"/>
      <c r="G56" s="57"/>
      <c r="H56" s="57"/>
      <c r="I56" s="58"/>
      <c r="J56" s="57"/>
      <c r="K56" s="57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6:23" x14ac:dyDescent="0.25">
      <c r="F57" s="39"/>
      <c r="G57" s="57"/>
      <c r="H57" s="57"/>
      <c r="I57" s="58"/>
      <c r="J57" s="57"/>
      <c r="K57" s="5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6:23" x14ac:dyDescent="0.25">
      <c r="F58" s="39"/>
      <c r="G58" s="57"/>
      <c r="H58" s="57"/>
      <c r="I58" s="58"/>
      <c r="J58" s="57"/>
      <c r="K58" s="57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6:23" x14ac:dyDescent="0.25">
      <c r="F59" s="50"/>
      <c r="G59" s="57"/>
      <c r="H59" s="57"/>
      <c r="I59" s="58"/>
      <c r="J59" s="57"/>
      <c r="K59" s="57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6:23" x14ac:dyDescent="0.25">
      <c r="F60" s="39"/>
      <c r="G60" s="57"/>
      <c r="H60" s="57"/>
      <c r="I60" s="58"/>
      <c r="J60" s="57"/>
      <c r="K60" s="57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6:23" x14ac:dyDescent="0.25">
      <c r="F61" s="39"/>
      <c r="G61" s="57"/>
      <c r="H61" s="57"/>
      <c r="I61" s="58"/>
      <c r="J61" s="57"/>
      <c r="K61" s="57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6:23" x14ac:dyDescent="0.25">
      <c r="F62" s="39"/>
      <c r="G62" s="57"/>
      <c r="H62" s="57"/>
      <c r="I62" s="58"/>
      <c r="J62" s="57"/>
      <c r="K62" s="57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6:23" x14ac:dyDescent="0.25">
      <c r="F63" s="39"/>
      <c r="G63" s="57"/>
      <c r="H63" s="57"/>
      <c r="I63" s="57"/>
      <c r="J63" s="57"/>
      <c r="K63" s="57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6:23" x14ac:dyDescent="0.25">
      <c r="F64" s="39"/>
      <c r="G64" s="57"/>
      <c r="H64" s="57"/>
      <c r="I64" s="58"/>
      <c r="J64" s="57"/>
      <c r="K64" s="57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6:23" x14ac:dyDescent="0.25">
      <c r="F65" s="39"/>
      <c r="G65" s="57"/>
      <c r="H65" s="57"/>
      <c r="I65" s="58"/>
      <c r="J65" s="57"/>
      <c r="K65" s="57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6:23" x14ac:dyDescent="0.25">
      <c r="F66" s="39"/>
      <c r="G66" s="57"/>
      <c r="H66" s="57"/>
      <c r="I66" s="58"/>
      <c r="J66" s="57"/>
      <c r="K66" s="57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6:23" x14ac:dyDescent="0.25">
      <c r="F67" s="39"/>
      <c r="G67" s="57"/>
      <c r="H67" s="57"/>
      <c r="I67" s="58"/>
      <c r="J67" s="57"/>
      <c r="K67" s="57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6:23" x14ac:dyDescent="0.25">
      <c r="F68" s="39"/>
      <c r="G68" s="57"/>
      <c r="H68" s="57"/>
      <c r="I68" s="58"/>
      <c r="J68" s="57"/>
      <c r="K68" s="57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6:23" x14ac:dyDescent="0.25">
      <c r="F69" s="39"/>
      <c r="G69" s="57"/>
      <c r="H69" s="57"/>
      <c r="I69" s="58"/>
      <c r="J69" s="57"/>
      <c r="K69" s="57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6:23" x14ac:dyDescent="0.25">
      <c r="F70" s="39"/>
      <c r="G70" s="57"/>
      <c r="H70" s="57"/>
      <c r="I70" s="58"/>
      <c r="J70" s="57"/>
      <c r="K70" s="57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6:23" x14ac:dyDescent="0.25">
      <c r="F71" s="39"/>
      <c r="G71" s="57"/>
      <c r="H71" s="57"/>
      <c r="I71" s="58"/>
      <c r="J71" s="57"/>
      <c r="K71" s="57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6:23" x14ac:dyDescent="0.25">
      <c r="F72" s="39"/>
      <c r="G72" s="57"/>
      <c r="H72" s="57"/>
      <c r="I72" s="58"/>
      <c r="J72" s="57"/>
      <c r="K72" s="57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6:23" x14ac:dyDescent="0.25">
      <c r="F73" s="39"/>
      <c r="G73" s="57"/>
      <c r="H73" s="57"/>
      <c r="I73" s="58"/>
      <c r="J73" s="57"/>
      <c r="K73" s="57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6:23" x14ac:dyDescent="0.25">
      <c r="F74" s="39"/>
      <c r="G74" s="57"/>
      <c r="H74" s="57"/>
      <c r="I74" s="58"/>
      <c r="J74" s="57"/>
      <c r="K74" s="57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6:23" x14ac:dyDescent="0.25">
      <c r="F75" s="39"/>
      <c r="G75" s="57"/>
      <c r="H75" s="57"/>
      <c r="I75" s="58"/>
      <c r="J75" s="57"/>
      <c r="K75" s="57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6:23" x14ac:dyDescent="0.25">
      <c r="F76" s="39"/>
      <c r="G76" s="57"/>
      <c r="H76" s="57"/>
      <c r="I76" s="58"/>
      <c r="J76" s="57"/>
      <c r="K76" s="57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6:23" x14ac:dyDescent="0.25">
      <c r="F77" s="39"/>
      <c r="G77" s="57"/>
      <c r="H77" s="57"/>
      <c r="I77" s="58"/>
      <c r="J77" s="57"/>
      <c r="K77" s="57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6:23" x14ac:dyDescent="0.25">
      <c r="F78" s="39"/>
      <c r="G78" s="57"/>
      <c r="H78" s="57"/>
      <c r="I78" s="58"/>
      <c r="J78" s="57"/>
      <c r="K78" s="57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6:23" x14ac:dyDescent="0.25">
      <c r="F79" s="39"/>
      <c r="G79" s="57"/>
      <c r="H79" s="57"/>
      <c r="I79" s="58"/>
      <c r="J79" s="57"/>
      <c r="K79" s="57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6:23" x14ac:dyDescent="0.25">
      <c r="F80" s="39"/>
      <c r="G80" s="57"/>
      <c r="H80" s="57"/>
      <c r="I80" s="58"/>
      <c r="J80" s="58"/>
      <c r="K80" s="58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6:23" x14ac:dyDescent="0.25">
      <c r="F81" s="50"/>
      <c r="G81" s="57"/>
      <c r="H81" s="57"/>
      <c r="I81" s="57"/>
      <c r="J81" s="57"/>
      <c r="K81" s="57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6:23" x14ac:dyDescent="0.25">
      <c r="F82" s="39"/>
      <c r="G82" s="57"/>
      <c r="H82" s="57"/>
      <c r="I82" s="58"/>
      <c r="J82" s="57"/>
      <c r="K82" s="57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6:23" x14ac:dyDescent="0.25">
      <c r="F83" s="39"/>
      <c r="G83" s="57"/>
      <c r="H83" s="57"/>
      <c r="I83" s="58"/>
      <c r="J83" s="57"/>
      <c r="K83" s="57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6:23" x14ac:dyDescent="0.25">
      <c r="F84" s="39"/>
      <c r="G84" s="57"/>
      <c r="H84" s="57"/>
      <c r="I84" s="58"/>
      <c r="J84" s="57"/>
      <c r="K84" s="57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6:23" x14ac:dyDescent="0.25">
      <c r="F85" s="39"/>
      <c r="G85" s="57"/>
      <c r="H85" s="57"/>
      <c r="I85" s="58"/>
      <c r="J85" s="57"/>
      <c r="K85" s="57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6:23" x14ac:dyDescent="0.25">
      <c r="F86" s="39"/>
      <c r="G86" s="57"/>
      <c r="H86" s="57"/>
      <c r="I86" s="58"/>
      <c r="J86" s="57"/>
      <c r="K86" s="57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6:23" x14ac:dyDescent="0.25">
      <c r="F87" s="39"/>
      <c r="G87" s="57"/>
      <c r="H87" s="57"/>
      <c r="I87" s="57"/>
      <c r="J87" s="57"/>
      <c r="K87" s="57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6:23" x14ac:dyDescent="0.25">
      <c r="F88" s="39"/>
      <c r="G88" s="57"/>
      <c r="H88" s="57"/>
      <c r="I88" s="58"/>
      <c r="J88" s="57"/>
      <c r="K88" s="57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6:23" x14ac:dyDescent="0.25">
      <c r="F89" s="39"/>
      <c r="G89" s="57"/>
      <c r="H89" s="57"/>
      <c r="I89" s="58"/>
      <c r="J89" s="57"/>
      <c r="K89" s="57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6:23" x14ac:dyDescent="0.25">
      <c r="F90" s="39"/>
      <c r="G90" s="57"/>
      <c r="H90" s="57"/>
      <c r="I90" s="58"/>
      <c r="J90" s="57"/>
      <c r="K90" s="57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6:23" x14ac:dyDescent="0.25">
      <c r="F91" s="39"/>
      <c r="G91" s="57"/>
      <c r="H91" s="57"/>
      <c r="I91" s="58"/>
      <c r="J91" s="57"/>
      <c r="K91" s="57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6:23" x14ac:dyDescent="0.25">
      <c r="F92" s="39"/>
      <c r="G92" s="57"/>
      <c r="H92" s="57"/>
      <c r="I92" s="58"/>
      <c r="J92" s="57"/>
      <c r="K92" s="57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6:23" x14ac:dyDescent="0.25">
      <c r="F93" s="39"/>
      <c r="G93" s="57"/>
      <c r="H93" s="57"/>
      <c r="I93" s="58"/>
      <c r="J93" s="57"/>
      <c r="K93" s="57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6:23" x14ac:dyDescent="0.25">
      <c r="F94" s="39"/>
      <c r="G94" s="57"/>
      <c r="H94" s="57"/>
      <c r="I94" s="58"/>
      <c r="J94" s="57"/>
      <c r="K94" s="57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6:23" x14ac:dyDescent="0.25">
      <c r="F95" s="39"/>
      <c r="G95" s="57"/>
      <c r="H95" s="57"/>
      <c r="I95" s="58"/>
      <c r="J95" s="57"/>
      <c r="K95" s="57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6:23" x14ac:dyDescent="0.25">
      <c r="F96" s="39"/>
      <c r="G96" s="57"/>
      <c r="H96" s="57"/>
      <c r="I96" s="58"/>
      <c r="J96" s="57"/>
      <c r="K96" s="57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6:23" x14ac:dyDescent="0.25">
      <c r="F97" s="39"/>
      <c r="G97" s="57"/>
      <c r="H97" s="57"/>
      <c r="I97" s="58"/>
      <c r="J97" s="57"/>
      <c r="K97" s="57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6:23" x14ac:dyDescent="0.25">
      <c r="F98" s="39"/>
      <c r="G98" s="57"/>
      <c r="H98" s="57"/>
      <c r="I98" s="58"/>
      <c r="J98" s="57"/>
      <c r="K98" s="57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6:23" x14ac:dyDescent="0.25">
      <c r="F99" s="39"/>
      <c r="G99" s="57"/>
      <c r="H99" s="57"/>
      <c r="I99" s="58"/>
      <c r="J99" s="57"/>
      <c r="K99" s="57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6:23" x14ac:dyDescent="0.25">
      <c r="F100" s="39"/>
      <c r="G100" s="57"/>
      <c r="H100" s="57"/>
      <c r="I100" s="58"/>
      <c r="J100" s="57"/>
      <c r="K100" s="57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6:23" x14ac:dyDescent="0.25">
      <c r="F101" s="39"/>
      <c r="G101" s="57"/>
      <c r="H101" s="57"/>
      <c r="I101" s="58"/>
      <c r="J101" s="57"/>
      <c r="K101" s="57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6:23" x14ac:dyDescent="0.25">
      <c r="F102" s="39"/>
      <c r="G102" s="57"/>
      <c r="H102" s="57"/>
      <c r="I102" s="58"/>
      <c r="J102" s="57"/>
      <c r="K102" s="57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6:23" x14ac:dyDescent="0.25">
      <c r="F103" s="39"/>
      <c r="G103" s="57"/>
      <c r="H103" s="57"/>
      <c r="I103" s="58"/>
      <c r="J103" s="57"/>
      <c r="K103" s="57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6:23" x14ac:dyDescent="0.25">
      <c r="F104" s="39"/>
      <c r="G104" s="57"/>
      <c r="H104" s="57"/>
      <c r="I104" s="58"/>
      <c r="J104" s="57"/>
      <c r="K104" s="57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6:23" x14ac:dyDescent="0.25">
      <c r="F105" s="39"/>
      <c r="G105" s="57"/>
      <c r="H105" s="57"/>
      <c r="I105" s="58"/>
      <c r="J105" s="57"/>
      <c r="K105" s="57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6:23" x14ac:dyDescent="0.25">
      <c r="F106" s="39"/>
      <c r="G106" s="57"/>
      <c r="H106" s="57"/>
      <c r="I106" s="58"/>
      <c r="J106" s="58"/>
      <c r="K106" s="58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6:23" x14ac:dyDescent="0.25">
      <c r="F107" s="39"/>
      <c r="G107" s="57"/>
      <c r="H107" s="57"/>
      <c r="I107" s="58"/>
      <c r="J107" s="57"/>
      <c r="K107" s="57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6:23" x14ac:dyDescent="0.25">
      <c r="F108" s="39"/>
      <c r="G108" s="57"/>
      <c r="H108" s="57"/>
      <c r="I108" s="58"/>
      <c r="J108" s="57"/>
      <c r="K108" s="57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6:23" x14ac:dyDescent="0.25">
      <c r="F109" s="39"/>
      <c r="G109" s="57"/>
      <c r="H109" s="57"/>
      <c r="I109" s="58"/>
      <c r="J109" s="57"/>
      <c r="K109" s="57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6:23" x14ac:dyDescent="0.25">
      <c r="F110" s="39"/>
      <c r="G110" s="57"/>
      <c r="H110" s="57"/>
      <c r="I110" s="58"/>
      <c r="J110" s="58"/>
      <c r="K110" s="58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6:23" x14ac:dyDescent="0.25">
      <c r="F111" s="39"/>
      <c r="G111" s="57"/>
      <c r="H111" s="57"/>
      <c r="I111" s="58"/>
      <c r="J111" s="57"/>
      <c r="K111" s="57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6:23" x14ac:dyDescent="0.25">
      <c r="F112" s="39"/>
      <c r="G112" s="57"/>
      <c r="H112" s="57"/>
      <c r="I112" s="58"/>
      <c r="J112" s="57"/>
      <c r="K112" s="57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F113" s="39"/>
      <c r="G113" s="57"/>
      <c r="H113" s="57"/>
      <c r="I113" s="58"/>
      <c r="J113" s="57"/>
      <c r="K113" s="57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F114" s="39"/>
      <c r="G114" s="57"/>
      <c r="H114" s="57"/>
      <c r="I114" s="58"/>
      <c r="J114" s="57"/>
      <c r="K114" s="57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 x14ac:dyDescent="0.25">
      <c r="F115" s="39"/>
      <c r="G115" s="57"/>
      <c r="H115" s="57"/>
      <c r="I115" s="58"/>
      <c r="J115" s="57"/>
      <c r="K115" s="57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F116" s="39"/>
      <c r="G116" s="57"/>
      <c r="H116" s="57"/>
      <c r="I116" s="58"/>
      <c r="J116" s="57"/>
      <c r="K116" s="57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 x14ac:dyDescent="0.25">
      <c r="A117" s="34"/>
      <c r="B117" s="34"/>
      <c r="C117" s="34"/>
      <c r="D117" s="34"/>
      <c r="E117" s="34"/>
      <c r="F117" s="39"/>
      <c r="G117" s="57"/>
      <c r="H117" s="57"/>
      <c r="I117" s="58"/>
      <c r="J117" s="57"/>
      <c r="K117" s="57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34"/>
      <c r="B118" s="34"/>
      <c r="C118" s="34"/>
      <c r="D118" s="34"/>
      <c r="E118" s="34"/>
      <c r="F118" s="39"/>
      <c r="G118" s="57"/>
      <c r="H118" s="57"/>
      <c r="I118" s="58"/>
      <c r="J118" s="57"/>
      <c r="K118" s="57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34"/>
      <c r="B119" s="34"/>
      <c r="C119" s="34"/>
      <c r="D119" s="34"/>
      <c r="E119" s="34"/>
      <c r="F119" s="39"/>
      <c r="G119" s="57"/>
      <c r="H119" s="57"/>
      <c r="I119" s="58"/>
      <c r="J119" s="57"/>
      <c r="K119" s="57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x14ac:dyDescent="0.25">
      <c r="A123" s="13"/>
      <c r="B123" s="4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x14ac:dyDescent="0.25">
      <c r="A124" s="50"/>
      <c r="B124" s="6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x14ac:dyDescent="0.25">
      <c r="A125" s="50"/>
      <c r="B125" s="57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x14ac:dyDescent="0.25">
      <c r="A126" s="50"/>
      <c r="B126" s="57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x14ac:dyDescent="0.25">
      <c r="A127" s="50"/>
      <c r="B127" s="57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x14ac:dyDescent="0.25">
      <c r="A128" s="62"/>
      <c r="B128" s="57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23" x14ac:dyDescent="0.25">
      <c r="A129" s="50"/>
      <c r="B129" s="57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23" x14ac:dyDescent="0.25">
      <c r="A130" s="50"/>
      <c r="B130" s="57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1:23" x14ac:dyDescent="0.25">
      <c r="A131" s="50"/>
      <c r="B131" s="57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1:23" x14ac:dyDescent="0.25">
      <c r="A132" s="50"/>
      <c r="B132" s="57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1:23" x14ac:dyDescent="0.25">
      <c r="A133" s="50"/>
      <c r="B133" s="57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1:23" x14ac:dyDescent="0.25">
      <c r="A134" s="50"/>
      <c r="B134" s="66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1:23" x14ac:dyDescent="0.25">
      <c r="A135" s="50"/>
      <c r="B135" s="57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1:23" x14ac:dyDescent="0.25">
      <c r="A136" s="50"/>
      <c r="B136" s="57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1:23" x14ac:dyDescent="0.25">
      <c r="A137" s="50"/>
      <c r="B137" s="57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 x14ac:dyDescent="0.25">
      <c r="A138" s="50"/>
      <c r="B138" s="57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1:23" x14ac:dyDescent="0.25">
      <c r="A139" s="50"/>
      <c r="B139" s="57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 x14ac:dyDescent="0.25">
      <c r="A140" s="50"/>
      <c r="B140" s="57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 x14ac:dyDescent="0.25">
      <c r="A141" s="50"/>
      <c r="B141" s="57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x14ac:dyDescent="0.25">
      <c r="A142" s="50"/>
      <c r="B142" s="57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 x14ac:dyDescent="0.25">
      <c r="A143" s="50"/>
      <c r="B143" s="57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1:23" x14ac:dyDescent="0.25">
      <c r="A144" s="50"/>
      <c r="B144" s="57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1:23" x14ac:dyDescent="0.25">
      <c r="A145" s="50"/>
      <c r="B145" s="57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1:23" x14ac:dyDescent="0.25">
      <c r="A146" s="50"/>
      <c r="B146" s="57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 x14ac:dyDescent="0.25">
      <c r="A147" s="50"/>
      <c r="B147" s="57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1:23" x14ac:dyDescent="0.25">
      <c r="A148" s="50"/>
      <c r="B148" s="57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1:23" x14ac:dyDescent="0.25">
      <c r="A149" s="50"/>
      <c r="B149" s="57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1:23" x14ac:dyDescent="0.25">
      <c r="A150" s="50"/>
      <c r="B150" s="57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1:23" x14ac:dyDescent="0.25">
      <c r="A151" s="50"/>
      <c r="B151" s="57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 x14ac:dyDescent="0.25">
      <c r="A152" s="50"/>
      <c r="B152" s="57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 x14ac:dyDescent="0.25">
      <c r="A153" s="50"/>
      <c r="B153" s="57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1:23" x14ac:dyDescent="0.25">
      <c r="A154" s="50"/>
      <c r="B154" s="57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1:23" x14ac:dyDescent="0.25">
      <c r="A155" s="50"/>
      <c r="B155" s="57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 x14ac:dyDescent="0.25">
      <c r="A156" s="50"/>
      <c r="B156" s="57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1:23" x14ac:dyDescent="0.25">
      <c r="A157" s="50"/>
      <c r="B157" s="57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1:23" x14ac:dyDescent="0.25">
      <c r="A158" s="50"/>
      <c r="B158" s="57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1:23" x14ac:dyDescent="0.25">
      <c r="A159" s="50"/>
      <c r="B159" s="57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 x14ac:dyDescent="0.25">
      <c r="A160" s="50"/>
      <c r="B160" s="57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x14ac:dyDescent="0.25">
      <c r="A161" s="50"/>
      <c r="B161" s="57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 x14ac:dyDescent="0.25">
      <c r="A162" s="50"/>
      <c r="B162" s="57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 x14ac:dyDescent="0.25">
      <c r="A163" s="50"/>
      <c r="B163" s="57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 x14ac:dyDescent="0.25">
      <c r="A164" s="50"/>
      <c r="B164" s="57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 x14ac:dyDescent="0.25">
      <c r="A165" s="50"/>
      <c r="B165" s="57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 x14ac:dyDescent="0.25">
      <c r="A166" s="50"/>
      <c r="B166" s="57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 x14ac:dyDescent="0.25">
      <c r="A167" s="50"/>
      <c r="B167" s="57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x14ac:dyDescent="0.25">
      <c r="A168" s="50"/>
      <c r="B168" s="57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 x14ac:dyDescent="0.25">
      <c r="A169" s="50"/>
      <c r="B169" s="57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:23" x14ac:dyDescent="0.25">
      <c r="A170" s="50"/>
      <c r="B170" s="57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 x14ac:dyDescent="0.25">
      <c r="A171" s="50"/>
      <c r="B171" s="57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 x14ac:dyDescent="0.25">
      <c r="A172" s="50"/>
      <c r="B172" s="57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:23" x14ac:dyDescent="0.25">
      <c r="A173" s="50"/>
      <c r="B173" s="57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x14ac:dyDescent="0.25">
      <c r="A174" s="50"/>
      <c r="B174" s="57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 x14ac:dyDescent="0.25">
      <c r="A175" s="50"/>
      <c r="B175" s="57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 x14ac:dyDescent="0.25">
      <c r="A176" s="50"/>
      <c r="B176" s="57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x14ac:dyDescent="0.25">
      <c r="A177" s="50"/>
      <c r="B177" s="57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x14ac:dyDescent="0.25">
      <c r="A178" s="50"/>
      <c r="B178" s="57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 x14ac:dyDescent="0.25">
      <c r="A179" s="50"/>
      <c r="B179" s="57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x14ac:dyDescent="0.25">
      <c r="A180" s="50"/>
      <c r="B180" s="57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x14ac:dyDescent="0.25">
      <c r="A181" s="50"/>
      <c r="B181" s="57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:23" x14ac:dyDescent="0.25">
      <c r="A182" s="50"/>
      <c r="B182" s="57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:23" x14ac:dyDescent="0.25">
      <c r="A183" s="50"/>
      <c r="B183" s="57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23" x14ac:dyDescent="0.25">
      <c r="A184" s="50"/>
      <c r="B184" s="57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1:23" x14ac:dyDescent="0.25">
      <c r="A185" s="50"/>
      <c r="B185" s="57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1:23" x14ac:dyDescent="0.25">
      <c r="A186" s="50"/>
      <c r="B186" s="57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:23" x14ac:dyDescent="0.25">
      <c r="A187" s="50"/>
      <c r="B187" s="57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:23" x14ac:dyDescent="0.25">
      <c r="A188" s="50"/>
      <c r="B188" s="57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1:23" x14ac:dyDescent="0.25">
      <c r="A189" s="50"/>
      <c r="B189" s="57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1:23" x14ac:dyDescent="0.25">
      <c r="A190" s="50"/>
      <c r="B190" s="57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1:23" x14ac:dyDescent="0.25">
      <c r="A191" s="50"/>
      <c r="B191" s="57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1:23" x14ac:dyDescent="0.25">
      <c r="A192" s="50"/>
      <c r="B192" s="57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1:23" x14ac:dyDescent="0.25">
      <c r="A193" s="50"/>
      <c r="B193" s="57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1:23" x14ac:dyDescent="0.25">
      <c r="A194" s="50"/>
      <c r="B194" s="57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1:23" x14ac:dyDescent="0.25">
      <c r="A195" s="50"/>
      <c r="B195" s="57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1:23" x14ac:dyDescent="0.25">
      <c r="A196" s="50"/>
      <c r="B196" s="57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:23" x14ac:dyDescent="0.25">
      <c r="A197" s="50"/>
      <c r="B197" s="57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1:23" x14ac:dyDescent="0.25">
      <c r="A198" s="50"/>
      <c r="B198" s="57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x14ac:dyDescent="0.25">
      <c r="A199" s="50"/>
      <c r="B199" s="57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1:23" x14ac:dyDescent="0.25">
      <c r="A200" s="50"/>
      <c r="B200" s="57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1:23" x14ac:dyDescent="0.25">
      <c r="A201" s="50"/>
      <c r="B201" s="57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3" x14ac:dyDescent="0.25">
      <c r="A202" s="50"/>
      <c r="B202" s="57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:23" x14ac:dyDescent="0.25">
      <c r="A203" s="50"/>
      <c r="B203" s="57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:23" x14ac:dyDescent="0.25">
      <c r="A204" s="50"/>
      <c r="B204" s="57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1:23" x14ac:dyDescent="0.25">
      <c r="A205" s="50"/>
      <c r="B205" s="57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:23" x14ac:dyDescent="0.25">
      <c r="A206" s="50"/>
      <c r="B206" s="57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:23" x14ac:dyDescent="0.25">
      <c r="A207" s="50"/>
      <c r="B207" s="57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:23" x14ac:dyDescent="0.25">
      <c r="A208" s="50"/>
      <c r="B208" s="57"/>
      <c r="C208" s="34"/>
      <c r="D208" s="34"/>
      <c r="E208" s="34"/>
      <c r="F208" s="34"/>
      <c r="G208" s="34"/>
      <c r="H208" s="34"/>
    </row>
    <row r="209" spans="1:8" x14ac:dyDescent="0.25">
      <c r="A209" s="50"/>
      <c r="B209" s="57"/>
      <c r="C209" s="34"/>
      <c r="D209" s="34"/>
      <c r="E209" s="34"/>
      <c r="F209" s="34"/>
      <c r="G209" s="34"/>
      <c r="H209" s="34"/>
    </row>
    <row r="210" spans="1:8" x14ac:dyDescent="0.25">
      <c r="A210" s="50"/>
      <c r="B210" s="57"/>
      <c r="C210" s="34"/>
      <c r="D210" s="34"/>
      <c r="E210" s="34"/>
      <c r="F210" s="34"/>
      <c r="G210" s="34"/>
      <c r="H210" s="34"/>
    </row>
    <row r="211" spans="1:8" x14ac:dyDescent="0.25">
      <c r="A211" s="50"/>
      <c r="B211" s="57"/>
      <c r="C211" s="34"/>
      <c r="D211" s="34"/>
      <c r="E211" s="34"/>
      <c r="F211" s="34"/>
      <c r="G211" s="34"/>
      <c r="H211" s="34"/>
    </row>
    <row r="212" spans="1:8" x14ac:dyDescent="0.25">
      <c r="A212" s="50"/>
      <c r="B212" s="57"/>
      <c r="C212" s="34"/>
      <c r="D212" s="34"/>
      <c r="E212" s="34"/>
      <c r="F212" s="34"/>
      <c r="G212" s="34"/>
      <c r="H212" s="34"/>
    </row>
    <row r="213" spans="1:8" x14ac:dyDescent="0.25">
      <c r="A213" s="50"/>
      <c r="B213" s="57"/>
      <c r="C213" s="34"/>
      <c r="D213" s="34"/>
      <c r="E213" s="34"/>
      <c r="F213" s="34"/>
      <c r="G213" s="34"/>
      <c r="H213" s="34"/>
    </row>
    <row r="214" spans="1:8" x14ac:dyDescent="0.25">
      <c r="A214" s="50"/>
      <c r="B214" s="57"/>
      <c r="C214" s="34"/>
      <c r="D214" s="34"/>
      <c r="E214" s="34"/>
      <c r="F214" s="34"/>
      <c r="G214" s="34"/>
      <c r="H214" s="34"/>
    </row>
    <row r="215" spans="1:8" x14ac:dyDescent="0.25">
      <c r="A215" s="50"/>
      <c r="B215" s="57"/>
      <c r="C215" s="34"/>
      <c r="D215" s="34"/>
      <c r="E215" s="34"/>
      <c r="F215" s="34"/>
      <c r="G215" s="34"/>
      <c r="H215" s="34"/>
    </row>
    <row r="216" spans="1:8" x14ac:dyDescent="0.25">
      <c r="A216" s="50"/>
      <c r="B216" s="57"/>
      <c r="C216" s="34"/>
      <c r="D216" s="34"/>
      <c r="E216" s="34"/>
      <c r="F216" s="34"/>
      <c r="G216" s="34"/>
      <c r="H216" s="34"/>
    </row>
    <row r="217" spans="1:8" x14ac:dyDescent="0.25">
      <c r="A217" s="50"/>
      <c r="B217" s="57"/>
      <c r="C217" s="34"/>
      <c r="D217" s="34"/>
      <c r="E217" s="34"/>
      <c r="F217" s="34"/>
      <c r="G217" s="34"/>
      <c r="H217" s="34"/>
    </row>
    <row r="218" spans="1:8" x14ac:dyDescent="0.25">
      <c r="A218" s="50"/>
      <c r="B218" s="57"/>
      <c r="C218" s="34"/>
      <c r="D218" s="34"/>
      <c r="E218" s="34"/>
      <c r="F218" s="34"/>
      <c r="G218" s="34"/>
      <c r="H218" s="34"/>
    </row>
    <row r="219" spans="1:8" x14ac:dyDescent="0.25">
      <c r="A219" s="50"/>
      <c r="B219" s="57"/>
      <c r="C219" s="34"/>
      <c r="D219" s="34"/>
      <c r="E219" s="34"/>
      <c r="F219" s="34"/>
      <c r="G219" s="34"/>
      <c r="H219" s="34"/>
    </row>
    <row r="220" spans="1:8" x14ac:dyDescent="0.25">
      <c r="A220" s="50"/>
      <c r="B220" s="57"/>
      <c r="C220" s="34"/>
      <c r="D220" s="34"/>
      <c r="E220" s="34"/>
      <c r="F220" s="34"/>
      <c r="G220" s="34"/>
      <c r="H220" s="34"/>
    </row>
    <row r="221" spans="1:8" x14ac:dyDescent="0.25">
      <c r="A221" s="34"/>
      <c r="B221" s="34"/>
      <c r="C221" s="34"/>
      <c r="D221" s="34"/>
      <c r="E221" s="34"/>
      <c r="F221" s="34"/>
      <c r="G221" s="34"/>
      <c r="H221" s="34"/>
    </row>
    <row r="222" spans="1:8" x14ac:dyDescent="0.25">
      <c r="A222" s="34"/>
      <c r="B222" s="34"/>
      <c r="C222" s="34"/>
      <c r="D222" s="34"/>
      <c r="E222" s="34"/>
      <c r="F222" s="34"/>
      <c r="G222" s="34"/>
      <c r="H222" s="34"/>
    </row>
    <row r="223" spans="1:8" x14ac:dyDescent="0.25">
      <c r="A223" s="34"/>
      <c r="B223" s="34"/>
      <c r="C223" s="34"/>
      <c r="D223" s="34"/>
      <c r="E223" s="34"/>
      <c r="F223" s="34"/>
      <c r="G223" s="34"/>
      <c r="H223" s="34"/>
    </row>
    <row r="224" spans="1:8" x14ac:dyDescent="0.25">
      <c r="A224" s="34"/>
      <c r="B224" s="34"/>
      <c r="C224" s="34"/>
      <c r="D224" s="34"/>
      <c r="E224" s="34"/>
      <c r="F224" s="34"/>
      <c r="G224" s="34"/>
      <c r="H224" s="34"/>
    </row>
    <row r="225" spans="1:8" x14ac:dyDescent="0.25">
      <c r="A225" s="34"/>
      <c r="B225" s="34"/>
      <c r="C225" s="34"/>
      <c r="D225" s="34"/>
      <c r="E225" s="34"/>
      <c r="F225" s="34"/>
      <c r="G225" s="34"/>
      <c r="H225" s="34"/>
    </row>
    <row r="226" spans="1:8" x14ac:dyDescent="0.25">
      <c r="A226" s="34"/>
      <c r="B226" s="34"/>
      <c r="C226" s="34"/>
      <c r="D226" s="34"/>
      <c r="E226" s="34"/>
      <c r="F226" s="34"/>
      <c r="G226" s="34"/>
      <c r="H226" s="34"/>
    </row>
    <row r="227" spans="1:8" x14ac:dyDescent="0.25">
      <c r="A227" s="34"/>
      <c r="B227" s="34"/>
      <c r="C227" s="34"/>
      <c r="D227" s="34"/>
      <c r="E227" s="34"/>
      <c r="F227" s="34"/>
      <c r="G227" s="34"/>
      <c r="H227" s="34"/>
    </row>
    <row r="228" spans="1:8" x14ac:dyDescent="0.25">
      <c r="A228" s="34"/>
      <c r="B228" s="34"/>
      <c r="C228" s="34"/>
      <c r="D228" s="34"/>
      <c r="E228" s="34"/>
      <c r="F228" s="34"/>
      <c r="G228" s="34"/>
      <c r="H228" s="34"/>
    </row>
    <row r="229" spans="1:8" x14ac:dyDescent="0.25">
      <c r="A229" s="34"/>
      <c r="B229" s="34"/>
      <c r="C229" s="34"/>
      <c r="D229" s="34"/>
      <c r="E229" s="34"/>
      <c r="F229" s="34"/>
      <c r="G229" s="34"/>
      <c r="H229" s="34"/>
    </row>
    <row r="230" spans="1:8" x14ac:dyDescent="0.25">
      <c r="A230" s="34"/>
      <c r="B230" s="34"/>
      <c r="C230" s="34"/>
      <c r="D230" s="34"/>
      <c r="E230" s="34"/>
      <c r="F230" s="34"/>
      <c r="G230" s="34"/>
      <c r="H230" s="34"/>
    </row>
    <row r="231" spans="1:8" x14ac:dyDescent="0.25">
      <c r="A231" s="34"/>
      <c r="B231" s="34"/>
      <c r="C231" s="34"/>
      <c r="D231" s="34"/>
      <c r="E231" s="34"/>
      <c r="F231" s="34"/>
      <c r="G231" s="34"/>
      <c r="H231" s="34"/>
    </row>
    <row r="232" spans="1:8" x14ac:dyDescent="0.25">
      <c r="A232" s="34"/>
      <c r="B232" s="34"/>
      <c r="C232" s="34"/>
      <c r="D232" s="34"/>
      <c r="E232" s="34"/>
      <c r="F232" s="34"/>
      <c r="G232" s="34"/>
      <c r="H232" s="34"/>
    </row>
    <row r="233" spans="1:8" x14ac:dyDescent="0.25">
      <c r="A233" s="34"/>
      <c r="B233" s="34"/>
      <c r="C233" s="34"/>
      <c r="D233" s="34"/>
      <c r="E233" s="34"/>
      <c r="F233" s="34"/>
      <c r="G233" s="34"/>
      <c r="H233" s="34"/>
    </row>
    <row r="234" spans="1:8" x14ac:dyDescent="0.25">
      <c r="A234" s="34"/>
      <c r="B234" s="34"/>
      <c r="C234" s="34"/>
      <c r="D234" s="34"/>
      <c r="E234" s="34"/>
      <c r="F234" s="34"/>
      <c r="G234" s="34"/>
      <c r="H234" s="34"/>
    </row>
    <row r="235" spans="1:8" x14ac:dyDescent="0.25">
      <c r="A235" s="34"/>
      <c r="B235" s="34"/>
      <c r="C235" s="34"/>
      <c r="D235" s="34"/>
      <c r="E235" s="34"/>
      <c r="F235" s="34"/>
      <c r="G235" s="34"/>
      <c r="H235" s="34"/>
    </row>
    <row r="236" spans="1:8" x14ac:dyDescent="0.25">
      <c r="A236" s="34"/>
      <c r="B236" s="34"/>
      <c r="C236" s="34"/>
      <c r="D236" s="34"/>
      <c r="E236" s="34"/>
      <c r="F236" s="34"/>
      <c r="G236" s="34"/>
      <c r="H236" s="34"/>
    </row>
    <row r="237" spans="1:8" x14ac:dyDescent="0.25">
      <c r="A237" s="34"/>
      <c r="B237" s="34"/>
      <c r="C237" s="34"/>
      <c r="D237" s="34"/>
      <c r="E237" s="34"/>
      <c r="F237" s="34"/>
      <c r="G237" s="34"/>
      <c r="H237" s="34"/>
    </row>
    <row r="238" spans="1:8" x14ac:dyDescent="0.25">
      <c r="A238" s="34"/>
      <c r="B238" s="34"/>
      <c r="C238" s="34"/>
      <c r="D238" s="34"/>
      <c r="E238" s="34"/>
      <c r="F238" s="34"/>
      <c r="G238" s="34"/>
      <c r="H238" s="34"/>
    </row>
    <row r="239" spans="1:8" x14ac:dyDescent="0.25">
      <c r="A239" s="34"/>
      <c r="B239" s="34"/>
      <c r="C239" s="34"/>
      <c r="D239" s="34"/>
      <c r="E239" s="34"/>
      <c r="F239" s="34"/>
      <c r="G239" s="34"/>
      <c r="H239" s="34"/>
    </row>
    <row r="240" spans="1:8" x14ac:dyDescent="0.25">
      <c r="A240" s="34"/>
      <c r="B240" s="34"/>
      <c r="C240" s="34"/>
      <c r="D240" s="34"/>
      <c r="E240" s="34"/>
      <c r="F240" s="34"/>
      <c r="G240" s="34"/>
      <c r="H240" s="34"/>
    </row>
    <row r="241" spans="1:8" x14ac:dyDescent="0.25">
      <c r="A241" s="34"/>
      <c r="B241" s="34"/>
      <c r="C241" s="34"/>
      <c r="D241" s="34"/>
      <c r="E241" s="34"/>
      <c r="F241" s="34"/>
      <c r="G241" s="34"/>
      <c r="H241" s="34"/>
    </row>
    <row r="242" spans="1:8" x14ac:dyDescent="0.25">
      <c r="A242" s="34"/>
      <c r="B242" s="34"/>
      <c r="C242" s="34"/>
      <c r="D242" s="34"/>
      <c r="E242" s="34"/>
      <c r="F242" s="34"/>
      <c r="G242" s="34"/>
      <c r="H242" s="34"/>
    </row>
    <row r="243" spans="1:8" x14ac:dyDescent="0.25">
      <c r="A243" s="34"/>
      <c r="B243" s="34"/>
      <c r="C243" s="34"/>
      <c r="D243" s="34"/>
      <c r="E243" s="34"/>
      <c r="F243" s="34"/>
      <c r="G243" s="34"/>
      <c r="H243" s="34"/>
    </row>
    <row r="244" spans="1:8" x14ac:dyDescent="0.25">
      <c r="A244" s="34"/>
      <c r="B244" s="34"/>
      <c r="C244" s="34"/>
      <c r="D244" s="34"/>
      <c r="E244" s="34"/>
      <c r="F244" s="34"/>
      <c r="G244" s="34"/>
      <c r="H244" s="34"/>
    </row>
    <row r="245" spans="1:8" x14ac:dyDescent="0.25">
      <c r="A245" s="34"/>
      <c r="B245" s="34"/>
      <c r="C245" s="34"/>
      <c r="D245" s="34"/>
      <c r="E245" s="34"/>
      <c r="F245" s="34"/>
      <c r="G245" s="34"/>
      <c r="H245" s="34"/>
    </row>
    <row r="246" spans="1:8" x14ac:dyDescent="0.25">
      <c r="A246" s="34"/>
      <c r="B246" s="34"/>
      <c r="C246" s="34"/>
      <c r="D246" s="34"/>
      <c r="E246" s="34"/>
      <c r="F246" s="34"/>
      <c r="G246" s="34"/>
      <c r="H246" s="34"/>
    </row>
    <row r="247" spans="1:8" x14ac:dyDescent="0.25">
      <c r="A247" s="34"/>
      <c r="B247" s="34"/>
      <c r="C247" s="34"/>
      <c r="D247" s="34"/>
      <c r="E247" s="34"/>
      <c r="F247" s="34"/>
      <c r="G247" s="34"/>
      <c r="H247" s="34"/>
    </row>
    <row r="248" spans="1:8" x14ac:dyDescent="0.25">
      <c r="A248" s="34"/>
      <c r="B248" s="34"/>
      <c r="C248" s="34"/>
      <c r="D248" s="34"/>
      <c r="E248" s="34"/>
      <c r="F248" s="34"/>
      <c r="G248" s="34"/>
      <c r="H248" s="34"/>
    </row>
    <row r="249" spans="1:8" x14ac:dyDescent="0.25">
      <c r="A249" s="34"/>
      <c r="B249" s="34"/>
      <c r="C249" s="34"/>
      <c r="D249" s="34"/>
      <c r="E249" s="34"/>
      <c r="F249" s="34"/>
      <c r="G249" s="34"/>
      <c r="H249" s="34"/>
    </row>
    <row r="250" spans="1:8" x14ac:dyDescent="0.25">
      <c r="A250" s="34"/>
      <c r="B250" s="34"/>
      <c r="C250" s="34"/>
      <c r="D250" s="34"/>
      <c r="E250" s="34"/>
      <c r="F250" s="34"/>
      <c r="G250" s="34"/>
      <c r="H250" s="34"/>
    </row>
    <row r="251" spans="1:8" x14ac:dyDescent="0.25">
      <c r="A251" s="34"/>
      <c r="B251" s="34"/>
      <c r="C251" s="34"/>
      <c r="D251" s="34"/>
      <c r="E251" s="34"/>
      <c r="F251" s="34"/>
      <c r="G251" s="34"/>
      <c r="H251" s="34"/>
    </row>
    <row r="252" spans="1:8" x14ac:dyDescent="0.25">
      <c r="A252" s="34"/>
      <c r="B252" s="34"/>
      <c r="C252" s="34"/>
      <c r="D252" s="34"/>
      <c r="E252" s="34"/>
      <c r="F252" s="34"/>
      <c r="G252" s="34"/>
      <c r="H252" s="34"/>
    </row>
    <row r="253" spans="1:8" x14ac:dyDescent="0.25">
      <c r="A253" s="34"/>
      <c r="B253" s="34"/>
      <c r="C253" s="34"/>
      <c r="D253" s="34"/>
      <c r="E253" s="34"/>
      <c r="F253" s="34"/>
      <c r="G253" s="34"/>
      <c r="H253" s="34"/>
    </row>
    <row r="254" spans="1:8" x14ac:dyDescent="0.25">
      <c r="A254" s="34"/>
      <c r="B254" s="34"/>
      <c r="C254" s="34"/>
      <c r="D254" s="34"/>
      <c r="E254" s="34"/>
      <c r="F254" s="34"/>
      <c r="G254" s="34"/>
      <c r="H254" s="34"/>
    </row>
    <row r="255" spans="1:8" x14ac:dyDescent="0.25">
      <c r="A255" s="34"/>
      <c r="B255" s="34"/>
      <c r="C255" s="34"/>
      <c r="D255" s="34"/>
      <c r="E255" s="34"/>
      <c r="F255" s="34"/>
      <c r="G255" s="34"/>
      <c r="H255" s="34"/>
    </row>
    <row r="256" spans="1:8" x14ac:dyDescent="0.25">
      <c r="A256" s="34"/>
      <c r="B256" s="34"/>
      <c r="C256" s="34"/>
      <c r="D256" s="34"/>
      <c r="E256" s="34"/>
      <c r="F256" s="34"/>
      <c r="G256" s="34"/>
      <c r="H256" s="34"/>
    </row>
    <row r="257" spans="1:8" x14ac:dyDescent="0.25">
      <c r="A257" s="34"/>
      <c r="B257" s="34"/>
      <c r="C257" s="34"/>
      <c r="D257" s="34"/>
      <c r="E257" s="34"/>
      <c r="F257" s="34"/>
      <c r="G257" s="34"/>
      <c r="H257" s="34"/>
    </row>
    <row r="258" spans="1:8" x14ac:dyDescent="0.25">
      <c r="A258" s="34"/>
      <c r="B258" s="34"/>
      <c r="C258" s="34"/>
      <c r="D258" s="34"/>
      <c r="E258" s="34"/>
      <c r="F258" s="34"/>
      <c r="G258" s="34"/>
      <c r="H258" s="34"/>
    </row>
    <row r="259" spans="1:8" x14ac:dyDescent="0.25">
      <c r="A259" s="34"/>
      <c r="B259" s="34"/>
      <c r="C259" s="34"/>
      <c r="D259" s="34"/>
      <c r="E259" s="34"/>
      <c r="F259" s="34"/>
      <c r="G259" s="34"/>
      <c r="H259" s="34"/>
    </row>
    <row r="260" spans="1:8" x14ac:dyDescent="0.25">
      <c r="A260" s="34"/>
      <c r="B260" s="34"/>
      <c r="C260" s="34"/>
      <c r="D260" s="34"/>
      <c r="E260" s="34"/>
      <c r="F260" s="34"/>
      <c r="G260" s="34"/>
      <c r="H260" s="34"/>
    </row>
    <row r="261" spans="1:8" x14ac:dyDescent="0.25">
      <c r="A261" s="34"/>
      <c r="B261" s="34"/>
      <c r="C261" s="34"/>
      <c r="D261" s="34"/>
      <c r="E261" s="34"/>
      <c r="F261" s="34"/>
      <c r="G261" s="34"/>
      <c r="H261" s="34"/>
    </row>
    <row r="262" spans="1:8" x14ac:dyDescent="0.25">
      <c r="A262" s="34"/>
      <c r="B262" s="34"/>
      <c r="C262" s="34"/>
      <c r="D262" s="34"/>
      <c r="E262" s="34"/>
      <c r="F262" s="34"/>
      <c r="G262" s="34"/>
      <c r="H262" s="34"/>
    </row>
    <row r="263" spans="1:8" x14ac:dyDescent="0.25">
      <c r="A263" s="34"/>
      <c r="B263" s="34"/>
      <c r="C263" s="34"/>
      <c r="D263" s="34"/>
      <c r="E263" s="34"/>
      <c r="F263" s="34"/>
      <c r="G263" s="34"/>
      <c r="H263" s="34"/>
    </row>
    <row r="264" spans="1:8" x14ac:dyDescent="0.25">
      <c r="A264" s="34"/>
      <c r="B264" s="34"/>
      <c r="C264" s="34"/>
      <c r="D264" s="34"/>
      <c r="E264" s="34"/>
      <c r="F264" s="34"/>
      <c r="G264" s="34"/>
      <c r="H264" s="34"/>
    </row>
    <row r="265" spans="1:8" x14ac:dyDescent="0.25">
      <c r="A265" s="34"/>
      <c r="B265" s="34"/>
      <c r="C265" s="34"/>
      <c r="D265" s="34"/>
      <c r="E265" s="34"/>
      <c r="F265" s="34"/>
      <c r="G265" s="34"/>
      <c r="H265" s="34"/>
    </row>
    <row r="266" spans="1:8" x14ac:dyDescent="0.25">
      <c r="A266" s="34"/>
      <c r="B266" s="34"/>
      <c r="C266" s="34"/>
      <c r="D266" s="34"/>
      <c r="E266" s="34"/>
      <c r="F266" s="34"/>
      <c r="G266" s="34"/>
      <c r="H266" s="34"/>
    </row>
    <row r="267" spans="1:8" x14ac:dyDescent="0.25">
      <c r="A267" s="34"/>
      <c r="B267" s="34"/>
      <c r="C267" s="34"/>
      <c r="D267" s="34"/>
      <c r="E267" s="34"/>
      <c r="F267" s="34"/>
      <c r="G267" s="34"/>
      <c r="H267" s="34"/>
    </row>
    <row r="268" spans="1:8" x14ac:dyDescent="0.25">
      <c r="A268" s="34"/>
      <c r="B268" s="34"/>
      <c r="C268" s="34"/>
      <c r="D268" s="34"/>
      <c r="E268" s="34"/>
      <c r="F268" s="34"/>
      <c r="G268" s="34"/>
      <c r="H268" s="34"/>
    </row>
    <row r="269" spans="1:8" x14ac:dyDescent="0.25">
      <c r="A269" s="34"/>
      <c r="B269" s="34"/>
      <c r="C269" s="34"/>
      <c r="D269" s="34"/>
      <c r="E269" s="34"/>
      <c r="F269" s="34"/>
      <c r="G269" s="34"/>
      <c r="H269" s="34"/>
    </row>
    <row r="270" spans="1:8" x14ac:dyDescent="0.25">
      <c r="A270" s="34"/>
      <c r="B270" s="34"/>
      <c r="C270" s="34"/>
      <c r="D270" s="34"/>
      <c r="E270" s="34"/>
      <c r="F270" s="34"/>
      <c r="G270" s="34"/>
      <c r="H270" s="34"/>
    </row>
    <row r="271" spans="1:8" x14ac:dyDescent="0.25">
      <c r="A271" s="34"/>
      <c r="B271" s="34"/>
      <c r="C271" s="34"/>
      <c r="D271" s="34"/>
      <c r="E271" s="34"/>
      <c r="F271" s="34"/>
      <c r="G271" s="34"/>
      <c r="H271" s="34"/>
    </row>
    <row r="272" spans="1:8" x14ac:dyDescent="0.25">
      <c r="A272" s="34"/>
      <c r="B272" s="34"/>
      <c r="C272" s="34"/>
      <c r="D272" s="34"/>
      <c r="E272" s="34"/>
      <c r="F272" s="34"/>
      <c r="G272" s="34"/>
      <c r="H272" s="34"/>
    </row>
    <row r="273" spans="1:8" x14ac:dyDescent="0.25">
      <c r="A273" s="34"/>
      <c r="B273" s="34"/>
      <c r="C273" s="34"/>
      <c r="D273" s="34"/>
      <c r="E273" s="34"/>
      <c r="F273" s="34"/>
      <c r="G273" s="34"/>
      <c r="H273" s="34"/>
    </row>
    <row r="274" spans="1:8" x14ac:dyDescent="0.25">
      <c r="A274" s="34"/>
      <c r="B274" s="34"/>
      <c r="C274" s="34"/>
      <c r="D274" s="34"/>
      <c r="E274" s="34"/>
      <c r="F274" s="34"/>
      <c r="G274" s="34"/>
      <c r="H274" s="34"/>
    </row>
    <row r="275" spans="1:8" x14ac:dyDescent="0.25">
      <c r="A275" s="34"/>
      <c r="B275" s="34"/>
      <c r="C275" s="34"/>
      <c r="D275" s="34"/>
      <c r="E275" s="34"/>
      <c r="F275" s="34"/>
      <c r="G275" s="34"/>
      <c r="H275" s="34"/>
    </row>
    <row r="276" spans="1:8" x14ac:dyDescent="0.25">
      <c r="A276" s="34"/>
      <c r="B276" s="34"/>
      <c r="C276" s="34"/>
      <c r="D276" s="34"/>
      <c r="E276" s="34"/>
      <c r="F276" s="34"/>
      <c r="G276" s="34"/>
      <c r="H276" s="34"/>
    </row>
    <row r="277" spans="1:8" x14ac:dyDescent="0.25">
      <c r="A277" s="34"/>
      <c r="B277" s="34"/>
      <c r="C277" s="34"/>
      <c r="D277" s="34"/>
      <c r="E277" s="34"/>
      <c r="F277" s="34"/>
      <c r="G277" s="34"/>
      <c r="H277" s="34"/>
    </row>
    <row r="278" spans="1:8" x14ac:dyDescent="0.25">
      <c r="A278" s="34"/>
      <c r="B278" s="34"/>
      <c r="C278" s="34"/>
      <c r="D278" s="34"/>
      <c r="E278" s="34"/>
      <c r="F278" s="34"/>
      <c r="G278" s="34"/>
      <c r="H278" s="34"/>
    </row>
    <row r="279" spans="1:8" x14ac:dyDescent="0.25">
      <c r="A279" s="34"/>
      <c r="B279" s="34"/>
      <c r="C279" s="34"/>
      <c r="D279" s="34"/>
      <c r="E279" s="34"/>
      <c r="F279" s="34"/>
      <c r="G279" s="34"/>
      <c r="H279" s="34"/>
    </row>
    <row r="280" spans="1:8" x14ac:dyDescent="0.25">
      <c r="A280" s="34"/>
      <c r="B280" s="34"/>
      <c r="C280" s="34"/>
      <c r="D280" s="34"/>
      <c r="E280" s="34"/>
      <c r="F280" s="34"/>
      <c r="G280" s="34"/>
      <c r="H280" s="34"/>
    </row>
    <row r="281" spans="1:8" x14ac:dyDescent="0.25">
      <c r="A281" s="34"/>
      <c r="B281" s="34"/>
      <c r="C281" s="34"/>
      <c r="D281" s="34"/>
      <c r="E281" s="34"/>
      <c r="F281" s="34"/>
      <c r="G281" s="34"/>
      <c r="H281" s="34"/>
    </row>
    <row r="282" spans="1:8" x14ac:dyDescent="0.25">
      <c r="A282" s="34"/>
      <c r="B282" s="34"/>
      <c r="C282" s="34"/>
      <c r="D282" s="34"/>
      <c r="E282" s="34"/>
      <c r="F282" s="34"/>
      <c r="G282" s="34"/>
      <c r="H282" s="34"/>
    </row>
    <row r="283" spans="1:8" x14ac:dyDescent="0.25">
      <c r="A283" s="34"/>
      <c r="B283" s="34"/>
      <c r="C283" s="34"/>
      <c r="D283" s="34"/>
      <c r="E283" s="34"/>
      <c r="F283" s="34"/>
      <c r="G283" s="34"/>
      <c r="H283" s="34"/>
    </row>
    <row r="284" spans="1:8" x14ac:dyDescent="0.25">
      <c r="A284" s="34"/>
      <c r="B284" s="34"/>
      <c r="C284" s="34"/>
      <c r="D284" s="34"/>
      <c r="E284" s="34"/>
      <c r="F284" s="34"/>
      <c r="G284" s="34"/>
      <c r="H284" s="34"/>
    </row>
    <row r="285" spans="1:8" x14ac:dyDescent="0.25">
      <c r="A285" s="34"/>
      <c r="B285" s="34"/>
      <c r="C285" s="34"/>
      <c r="D285" s="34"/>
      <c r="E285" s="34"/>
      <c r="F285" s="34"/>
      <c r="G285" s="34"/>
      <c r="H285" s="34"/>
    </row>
    <row r="286" spans="1:8" x14ac:dyDescent="0.25">
      <c r="A286" s="34"/>
      <c r="B286" s="34"/>
      <c r="C286" s="34"/>
      <c r="D286" s="34"/>
      <c r="E286" s="34"/>
      <c r="F286" s="34"/>
      <c r="G286" s="34"/>
      <c r="H286" s="34"/>
    </row>
    <row r="287" spans="1:8" x14ac:dyDescent="0.25">
      <c r="A287" s="34"/>
      <c r="B287" s="34"/>
      <c r="C287" s="34"/>
      <c r="D287" s="34"/>
      <c r="E287" s="34"/>
      <c r="F287" s="34"/>
      <c r="G287" s="34"/>
      <c r="H287" s="34"/>
    </row>
    <row r="288" spans="1:8" x14ac:dyDescent="0.25">
      <c r="A288" s="34"/>
      <c r="B288" s="34"/>
      <c r="C288" s="34"/>
      <c r="D288" s="34"/>
      <c r="E288" s="34"/>
      <c r="F288" s="34"/>
      <c r="G288" s="34"/>
      <c r="H288" s="34"/>
    </row>
    <row r="289" spans="1:8" x14ac:dyDescent="0.25">
      <c r="A289" s="34"/>
      <c r="B289" s="34"/>
      <c r="C289" s="34"/>
      <c r="D289" s="34"/>
      <c r="E289" s="34"/>
      <c r="F289" s="34"/>
      <c r="G289" s="34"/>
      <c r="H289" s="34"/>
    </row>
    <row r="290" spans="1:8" x14ac:dyDescent="0.25">
      <c r="A290" s="34"/>
      <c r="B290" s="34"/>
      <c r="C290" s="34"/>
      <c r="D290" s="34"/>
      <c r="E290" s="34"/>
      <c r="F290" s="34"/>
      <c r="G290" s="34"/>
      <c r="H290" s="34"/>
    </row>
    <row r="291" spans="1:8" x14ac:dyDescent="0.25">
      <c r="A291" s="34"/>
      <c r="B291" s="34"/>
      <c r="C291" s="34"/>
      <c r="D291" s="34"/>
      <c r="E291" s="34"/>
      <c r="F291" s="34"/>
      <c r="G291" s="34"/>
      <c r="H291" s="34"/>
    </row>
    <row r="292" spans="1:8" x14ac:dyDescent="0.25">
      <c r="A292" s="34"/>
      <c r="B292" s="34"/>
      <c r="C292" s="34"/>
      <c r="D292" s="34"/>
      <c r="E292" s="34"/>
      <c r="F292" s="34"/>
      <c r="G292" s="34"/>
      <c r="H292" s="34"/>
    </row>
    <row r="293" spans="1:8" x14ac:dyDescent="0.25">
      <c r="A293" s="34"/>
      <c r="B293" s="34"/>
      <c r="C293" s="34"/>
      <c r="D293" s="34"/>
      <c r="E293" s="34"/>
      <c r="F293" s="34"/>
      <c r="G293" s="34"/>
      <c r="H293" s="34"/>
    </row>
    <row r="294" spans="1:8" x14ac:dyDescent="0.25">
      <c r="A294" s="34"/>
      <c r="B294" s="34"/>
      <c r="C294" s="34"/>
      <c r="D294" s="34"/>
      <c r="E294" s="34"/>
      <c r="F294" s="34"/>
      <c r="G294" s="34"/>
      <c r="H294" s="34"/>
    </row>
    <row r="295" spans="1:8" x14ac:dyDescent="0.25">
      <c r="A295" s="34"/>
      <c r="B295" s="34"/>
      <c r="C295" s="34"/>
      <c r="D295" s="34"/>
      <c r="E295" s="34"/>
      <c r="F295" s="34"/>
      <c r="G295" s="34"/>
      <c r="H295" s="34"/>
    </row>
    <row r="296" spans="1:8" x14ac:dyDescent="0.25">
      <c r="A296" s="34"/>
      <c r="B296" s="34"/>
      <c r="C296" s="34"/>
      <c r="D296" s="34"/>
      <c r="E296" s="34"/>
      <c r="F296" s="34"/>
      <c r="G296" s="34"/>
      <c r="H296" s="34"/>
    </row>
    <row r="297" spans="1:8" x14ac:dyDescent="0.25">
      <c r="A297" s="34"/>
      <c r="B297" s="34"/>
      <c r="C297" s="34"/>
      <c r="D297" s="34"/>
      <c r="E297" s="34"/>
      <c r="F297" s="34"/>
      <c r="G297" s="34"/>
      <c r="H297" s="34"/>
    </row>
    <row r="298" spans="1:8" x14ac:dyDescent="0.25">
      <c r="A298" s="34"/>
      <c r="B298" s="34"/>
      <c r="C298" s="34"/>
      <c r="D298" s="34"/>
      <c r="E298" s="34"/>
      <c r="F298" s="34"/>
      <c r="G298" s="34"/>
      <c r="H298" s="34"/>
    </row>
    <row r="299" spans="1:8" x14ac:dyDescent="0.25">
      <c r="A299" s="34"/>
      <c r="B299" s="34"/>
      <c r="C299" s="34"/>
      <c r="D299" s="34"/>
      <c r="E299" s="34"/>
      <c r="F299" s="34"/>
      <c r="G299" s="34"/>
      <c r="H299" s="34"/>
    </row>
    <row r="300" spans="1:8" x14ac:dyDescent="0.25">
      <c r="A300" s="34"/>
      <c r="B300" s="34"/>
      <c r="C300" s="34"/>
      <c r="D300" s="34"/>
      <c r="E300" s="34"/>
      <c r="F300" s="34"/>
      <c r="G300" s="34"/>
      <c r="H300" s="34"/>
    </row>
    <row r="301" spans="1:8" x14ac:dyDescent="0.25">
      <c r="A301" s="34"/>
      <c r="B301" s="34"/>
      <c r="C301" s="34"/>
      <c r="D301" s="34"/>
      <c r="E301" s="34"/>
      <c r="F301" s="34"/>
      <c r="G301" s="34"/>
      <c r="H301" s="34"/>
    </row>
    <row r="302" spans="1:8" x14ac:dyDescent="0.25">
      <c r="A302" s="34"/>
      <c r="B302" s="34"/>
      <c r="C302" s="34"/>
      <c r="D302" s="34"/>
      <c r="E302" s="34"/>
      <c r="F302" s="34"/>
      <c r="G302" s="34"/>
      <c r="H302" s="34"/>
    </row>
    <row r="303" spans="1:8" x14ac:dyDescent="0.25">
      <c r="A303" s="34"/>
      <c r="B303" s="34"/>
      <c r="C303" s="34"/>
      <c r="D303" s="34"/>
      <c r="E303" s="34"/>
      <c r="F303" s="34"/>
      <c r="G303" s="34"/>
      <c r="H303" s="34"/>
    </row>
    <row r="304" spans="1:8" x14ac:dyDescent="0.25">
      <c r="A304" s="34"/>
      <c r="B304" s="34"/>
      <c r="C304" s="34"/>
      <c r="D304" s="34"/>
      <c r="E304" s="34"/>
      <c r="F304" s="34"/>
      <c r="G304" s="34"/>
      <c r="H304" s="34"/>
    </row>
    <row r="305" spans="1:8" x14ac:dyDescent="0.25">
      <c r="A305" s="34"/>
      <c r="B305" s="34"/>
      <c r="C305" s="34"/>
      <c r="D305" s="34"/>
      <c r="E305" s="34"/>
      <c r="F305" s="34"/>
      <c r="G305" s="34"/>
      <c r="H305" s="34"/>
    </row>
    <row r="306" spans="1:8" x14ac:dyDescent="0.25">
      <c r="A306" s="34"/>
      <c r="B306" s="34"/>
      <c r="C306" s="34"/>
      <c r="D306" s="34"/>
      <c r="E306" s="34"/>
      <c r="F306" s="34"/>
      <c r="G306" s="34"/>
      <c r="H306" s="34"/>
    </row>
    <row r="307" spans="1:8" x14ac:dyDescent="0.25">
      <c r="A307" s="34"/>
      <c r="B307" s="34"/>
      <c r="C307" s="34"/>
      <c r="D307" s="34"/>
      <c r="E307" s="34"/>
      <c r="F307" s="34"/>
      <c r="G307" s="34"/>
      <c r="H307" s="34"/>
    </row>
    <row r="308" spans="1:8" x14ac:dyDescent="0.25">
      <c r="A308" s="34"/>
      <c r="B308" s="34"/>
      <c r="C308" s="34"/>
      <c r="D308" s="34"/>
      <c r="E308" s="34"/>
      <c r="F308" s="34"/>
      <c r="G308" s="34"/>
      <c r="H308" s="34"/>
    </row>
    <row r="309" spans="1:8" x14ac:dyDescent="0.25">
      <c r="A309" s="34"/>
      <c r="B309" s="34"/>
      <c r="C309" s="34"/>
      <c r="D309" s="34"/>
      <c r="E309" s="34"/>
      <c r="F309" s="34"/>
      <c r="G309" s="34"/>
      <c r="H309" s="34"/>
    </row>
    <row r="310" spans="1:8" x14ac:dyDescent="0.25">
      <c r="A310" s="34"/>
      <c r="B310" s="34"/>
      <c r="C310" s="34"/>
      <c r="D310" s="34"/>
      <c r="E310" s="34"/>
      <c r="F310" s="34"/>
      <c r="G310" s="34"/>
      <c r="H310" s="34"/>
    </row>
    <row r="311" spans="1:8" x14ac:dyDescent="0.25">
      <c r="A311" s="34"/>
      <c r="B311" s="34"/>
      <c r="C311" s="34"/>
      <c r="D311" s="34"/>
      <c r="E311" s="34"/>
      <c r="F311" s="34"/>
      <c r="G311" s="34"/>
      <c r="H311" s="34"/>
    </row>
    <row r="312" spans="1:8" x14ac:dyDescent="0.25">
      <c r="A312" s="34"/>
      <c r="B312" s="34"/>
      <c r="C312" s="34"/>
      <c r="D312" s="34"/>
      <c r="E312" s="34"/>
      <c r="F312" s="34"/>
      <c r="G312" s="34"/>
      <c r="H312" s="34"/>
    </row>
    <row r="313" spans="1:8" x14ac:dyDescent="0.25">
      <c r="A313" s="34"/>
      <c r="B313" s="34"/>
      <c r="C313" s="34"/>
      <c r="D313" s="34"/>
      <c r="E313" s="34"/>
      <c r="F313" s="34"/>
      <c r="G313" s="34"/>
      <c r="H313" s="34"/>
    </row>
    <row r="314" spans="1:8" x14ac:dyDescent="0.25">
      <c r="A314" s="34"/>
      <c r="B314" s="34"/>
      <c r="C314" s="34"/>
      <c r="D314" s="34"/>
      <c r="E314" s="34"/>
      <c r="F314" s="34"/>
      <c r="G314" s="34"/>
      <c r="H314" s="34"/>
    </row>
    <row r="315" spans="1:8" x14ac:dyDescent="0.25">
      <c r="A315" s="34"/>
      <c r="B315" s="34"/>
      <c r="C315" s="34"/>
      <c r="D315" s="34"/>
      <c r="E315" s="34"/>
      <c r="F315" s="34"/>
      <c r="G315" s="34"/>
      <c r="H315" s="34"/>
    </row>
    <row r="316" spans="1:8" x14ac:dyDescent="0.25">
      <c r="A316" s="34"/>
      <c r="B316" s="34"/>
      <c r="C316" s="34"/>
      <c r="D316" s="34"/>
      <c r="E316" s="34"/>
      <c r="F316" s="34"/>
      <c r="G316" s="34"/>
      <c r="H316" s="34"/>
    </row>
    <row r="317" spans="1:8" x14ac:dyDescent="0.25">
      <c r="A317" s="34"/>
      <c r="B317" s="34"/>
      <c r="C317" s="34"/>
      <c r="D317" s="34"/>
      <c r="E317" s="34"/>
      <c r="F317" s="34"/>
      <c r="G317" s="34"/>
      <c r="H317" s="34"/>
    </row>
    <row r="318" spans="1:8" x14ac:dyDescent="0.25">
      <c r="A318" s="34"/>
      <c r="B318" s="34"/>
      <c r="C318" s="34"/>
      <c r="D318" s="34"/>
      <c r="E318" s="34"/>
      <c r="F318" s="34"/>
      <c r="G318" s="34"/>
      <c r="H318" s="34"/>
    </row>
    <row r="319" spans="1:8" x14ac:dyDescent="0.25">
      <c r="A319" s="34"/>
      <c r="B319" s="34"/>
      <c r="C319" s="34"/>
      <c r="D319" s="34"/>
      <c r="E319" s="34"/>
      <c r="F319" s="34"/>
      <c r="G319" s="34"/>
      <c r="H319" s="34"/>
    </row>
    <row r="320" spans="1:8" x14ac:dyDescent="0.25">
      <c r="A320" s="34"/>
      <c r="B320" s="34"/>
      <c r="C320" s="34"/>
      <c r="D320" s="34"/>
      <c r="E320" s="34"/>
      <c r="F320" s="34"/>
      <c r="G320" s="34"/>
      <c r="H320" s="34"/>
    </row>
    <row r="321" spans="1:8" x14ac:dyDescent="0.25">
      <c r="A321" s="34"/>
      <c r="B321" s="34"/>
      <c r="C321" s="34"/>
      <c r="D321" s="34"/>
      <c r="E321" s="34"/>
      <c r="F321" s="34"/>
      <c r="G321" s="34"/>
      <c r="H321" s="34"/>
    </row>
    <row r="322" spans="1:8" x14ac:dyDescent="0.25">
      <c r="A322" s="34"/>
      <c r="B322" s="34"/>
      <c r="C322" s="34"/>
      <c r="D322" s="34"/>
      <c r="E322" s="34"/>
      <c r="F322" s="34"/>
      <c r="G322" s="34"/>
      <c r="H322" s="34"/>
    </row>
    <row r="323" spans="1:8" x14ac:dyDescent="0.25">
      <c r="A323" s="34"/>
      <c r="B323" s="34"/>
      <c r="C323" s="34"/>
      <c r="D323" s="34"/>
      <c r="E323" s="34"/>
      <c r="F323" s="34"/>
      <c r="G323" s="34"/>
      <c r="H323" s="34"/>
    </row>
    <row r="324" spans="1:8" x14ac:dyDescent="0.25">
      <c r="A324" s="34"/>
      <c r="B324" s="34"/>
      <c r="C324" s="34"/>
      <c r="D324" s="34"/>
      <c r="E324" s="34"/>
      <c r="F324" s="34"/>
      <c r="G324" s="34"/>
      <c r="H324" s="34"/>
    </row>
    <row r="325" spans="1:8" x14ac:dyDescent="0.25">
      <c r="A325" s="34"/>
      <c r="B325" s="34"/>
      <c r="C325" s="34"/>
      <c r="D325" s="34"/>
      <c r="E325" s="34"/>
      <c r="F325" s="34"/>
      <c r="G325" s="34"/>
      <c r="H325" s="34"/>
    </row>
    <row r="326" spans="1:8" x14ac:dyDescent="0.25">
      <c r="A326" s="34"/>
      <c r="B326" s="34"/>
      <c r="C326" s="34"/>
      <c r="D326" s="34"/>
      <c r="E326" s="34"/>
      <c r="F326" s="34"/>
      <c r="G326" s="34"/>
      <c r="H326" s="34"/>
    </row>
    <row r="327" spans="1:8" x14ac:dyDescent="0.25">
      <c r="A327" s="34"/>
      <c r="B327" s="34"/>
      <c r="C327" s="34"/>
      <c r="D327" s="34"/>
      <c r="E327" s="34"/>
      <c r="F327" s="34"/>
      <c r="G327" s="34"/>
      <c r="H327" s="34"/>
    </row>
    <row r="328" spans="1:8" x14ac:dyDescent="0.25">
      <c r="A328" s="34"/>
      <c r="B328" s="34"/>
      <c r="C328" s="34"/>
      <c r="D328" s="34"/>
      <c r="E328" s="34"/>
      <c r="F328" s="34"/>
      <c r="G328" s="34"/>
      <c r="H328" s="34"/>
    </row>
    <row r="329" spans="1:8" x14ac:dyDescent="0.25">
      <c r="A329" s="34"/>
      <c r="B329" s="34"/>
      <c r="C329" s="34"/>
      <c r="D329" s="34"/>
      <c r="E329" s="34"/>
      <c r="F329" s="34"/>
      <c r="G329" s="34"/>
      <c r="H329" s="34"/>
    </row>
    <row r="330" spans="1:8" x14ac:dyDescent="0.25">
      <c r="A330" s="34"/>
      <c r="B330" s="34"/>
      <c r="C330" s="34"/>
      <c r="D330" s="34"/>
      <c r="E330" s="34"/>
      <c r="F330" s="34"/>
      <c r="G330" s="34"/>
      <c r="H330" s="34"/>
    </row>
    <row r="331" spans="1:8" x14ac:dyDescent="0.25">
      <c r="A331" s="34"/>
      <c r="B331" s="34"/>
      <c r="C331" s="34"/>
      <c r="D331" s="34"/>
      <c r="E331" s="34"/>
      <c r="F331" s="34"/>
      <c r="G331" s="34"/>
      <c r="H331" s="34"/>
    </row>
    <row r="332" spans="1:8" x14ac:dyDescent="0.25">
      <c r="A332" s="34"/>
      <c r="B332" s="34"/>
      <c r="C332" s="34"/>
      <c r="D332" s="34"/>
      <c r="E332" s="34"/>
      <c r="F332" s="34"/>
      <c r="G332" s="34"/>
      <c r="H332" s="34"/>
    </row>
    <row r="333" spans="1:8" x14ac:dyDescent="0.25">
      <c r="A333" s="34"/>
      <c r="B333" s="34"/>
      <c r="C333" s="34"/>
      <c r="D333" s="34"/>
      <c r="E333" s="34"/>
      <c r="F333" s="34"/>
      <c r="G333" s="34"/>
      <c r="H333" s="34"/>
    </row>
    <row r="334" spans="1:8" x14ac:dyDescent="0.25">
      <c r="A334" s="34"/>
      <c r="B334" s="34"/>
      <c r="C334" s="34"/>
      <c r="D334" s="34"/>
      <c r="E334" s="34"/>
      <c r="F334" s="34"/>
      <c r="G334" s="34"/>
      <c r="H334" s="34"/>
    </row>
    <row r="335" spans="1:8" x14ac:dyDescent="0.25">
      <c r="A335" s="34"/>
      <c r="B335" s="34"/>
      <c r="C335" s="34"/>
      <c r="D335" s="34"/>
      <c r="E335" s="34"/>
      <c r="F335" s="34"/>
      <c r="G335" s="34"/>
      <c r="H335" s="34"/>
    </row>
    <row r="336" spans="1:8" x14ac:dyDescent="0.25">
      <c r="A336" s="34"/>
      <c r="B336" s="34"/>
      <c r="C336" s="34"/>
      <c r="D336" s="34"/>
      <c r="E336" s="34"/>
      <c r="F336" s="34"/>
      <c r="G336" s="34"/>
      <c r="H336" s="34"/>
    </row>
    <row r="337" spans="1:8" x14ac:dyDescent="0.25">
      <c r="A337" s="34"/>
      <c r="B337" s="34"/>
      <c r="C337" s="34"/>
      <c r="D337" s="34"/>
      <c r="E337" s="34"/>
      <c r="F337" s="34"/>
      <c r="G337" s="34"/>
      <c r="H337" s="34"/>
    </row>
    <row r="338" spans="1:8" x14ac:dyDescent="0.25">
      <c r="A338" s="34"/>
      <c r="B338" s="34"/>
      <c r="C338" s="34"/>
      <c r="D338" s="34"/>
      <c r="E338" s="34"/>
      <c r="F338" s="34"/>
      <c r="G338" s="34"/>
      <c r="H338" s="34"/>
    </row>
    <row r="339" spans="1:8" x14ac:dyDescent="0.25">
      <c r="A339" s="34"/>
      <c r="B339" s="34"/>
      <c r="C339" s="34"/>
      <c r="D339" s="34"/>
      <c r="E339" s="34"/>
      <c r="F339" s="34"/>
      <c r="G339" s="34"/>
      <c r="H339" s="34"/>
    </row>
    <row r="340" spans="1:8" x14ac:dyDescent="0.25">
      <c r="A340" s="34"/>
      <c r="B340" s="34"/>
      <c r="C340" s="34"/>
      <c r="D340" s="34"/>
      <c r="E340" s="34"/>
      <c r="F340" s="34"/>
      <c r="G340" s="34"/>
      <c r="H340" s="34"/>
    </row>
    <row r="341" spans="1:8" x14ac:dyDescent="0.25">
      <c r="A341" s="34"/>
      <c r="B341" s="34"/>
      <c r="C341" s="34"/>
      <c r="D341" s="34"/>
      <c r="E341" s="34"/>
      <c r="F341" s="34"/>
      <c r="G341" s="34"/>
      <c r="H341" s="34"/>
    </row>
    <row r="342" spans="1:8" x14ac:dyDescent="0.25">
      <c r="A342" s="34"/>
      <c r="B342" s="34"/>
      <c r="C342" s="34"/>
      <c r="D342" s="34"/>
      <c r="E342" s="34"/>
      <c r="F342" s="34"/>
      <c r="G342" s="34"/>
      <c r="H342" s="34"/>
    </row>
    <row r="343" spans="1:8" x14ac:dyDescent="0.25">
      <c r="A343" s="34"/>
      <c r="B343" s="34"/>
      <c r="C343" s="34"/>
      <c r="D343" s="34"/>
      <c r="E343" s="34"/>
      <c r="F343" s="34"/>
      <c r="G343" s="34"/>
      <c r="H343" s="34"/>
    </row>
    <row r="344" spans="1:8" x14ac:dyDescent="0.25">
      <c r="A344" s="34"/>
      <c r="B344" s="34"/>
      <c r="C344" s="34"/>
      <c r="D344" s="34"/>
      <c r="E344" s="34"/>
      <c r="F344" s="34"/>
      <c r="G344" s="34"/>
      <c r="H344" s="34"/>
    </row>
    <row r="345" spans="1:8" x14ac:dyDescent="0.25">
      <c r="A345" s="34"/>
      <c r="B345" s="34"/>
      <c r="C345" s="34"/>
      <c r="D345" s="34"/>
      <c r="E345" s="34"/>
      <c r="F345" s="34"/>
      <c r="G345" s="34"/>
      <c r="H345" s="34"/>
    </row>
    <row r="346" spans="1:8" x14ac:dyDescent="0.25">
      <c r="A346" s="34"/>
      <c r="B346" s="34"/>
      <c r="C346" s="34"/>
      <c r="D346" s="34"/>
      <c r="E346" s="34"/>
      <c r="F346" s="34"/>
      <c r="G346" s="34"/>
      <c r="H346" s="34"/>
    </row>
    <row r="347" spans="1:8" x14ac:dyDescent="0.25">
      <c r="A347" s="34"/>
      <c r="B347" s="34"/>
      <c r="C347" s="34"/>
      <c r="D347" s="34"/>
      <c r="E347" s="34"/>
      <c r="F347" s="34"/>
      <c r="G347" s="34"/>
      <c r="H347" s="34"/>
    </row>
    <row r="348" spans="1:8" x14ac:dyDescent="0.25">
      <c r="A348" s="34"/>
      <c r="B348" s="34"/>
      <c r="C348" s="34"/>
      <c r="D348" s="34"/>
      <c r="E348" s="34"/>
      <c r="F348" s="34"/>
      <c r="G348" s="34"/>
      <c r="H348" s="34"/>
    </row>
    <row r="349" spans="1:8" x14ac:dyDescent="0.25">
      <c r="A349" s="34"/>
      <c r="B349" s="34"/>
      <c r="C349" s="34"/>
      <c r="D349" s="34"/>
      <c r="E349" s="34"/>
      <c r="F349" s="34"/>
      <c r="G349" s="34"/>
      <c r="H349" s="34"/>
    </row>
    <row r="350" spans="1:8" x14ac:dyDescent="0.25">
      <c r="A350" s="34"/>
      <c r="B350" s="34"/>
      <c r="C350" s="34"/>
      <c r="D350" s="34"/>
      <c r="E350" s="34"/>
      <c r="F350" s="34"/>
      <c r="G350" s="34"/>
      <c r="H350" s="34"/>
    </row>
    <row r="351" spans="1:8" x14ac:dyDescent="0.25">
      <c r="A351" s="34"/>
      <c r="B351" s="34"/>
      <c r="C351" s="34"/>
      <c r="D351" s="34"/>
      <c r="E351" s="34"/>
      <c r="F351" s="34"/>
      <c r="G351" s="34"/>
      <c r="H351" s="34"/>
    </row>
    <row r="352" spans="1:8" x14ac:dyDescent="0.25">
      <c r="A352" s="34"/>
      <c r="B352" s="34"/>
      <c r="C352" s="34"/>
      <c r="D352" s="34"/>
      <c r="E352" s="34"/>
      <c r="F352" s="34"/>
      <c r="G352" s="34"/>
      <c r="H352" s="34"/>
    </row>
    <row r="353" spans="1:8" x14ac:dyDescent="0.25">
      <c r="A353" s="34"/>
      <c r="B353" s="34"/>
      <c r="C353" s="34"/>
      <c r="D353" s="34"/>
      <c r="E353" s="34"/>
      <c r="F353" s="34"/>
      <c r="G353" s="34"/>
      <c r="H353" s="34"/>
    </row>
    <row r="354" spans="1:8" x14ac:dyDescent="0.25">
      <c r="A354" s="34"/>
      <c r="B354" s="34"/>
      <c r="C354" s="34"/>
      <c r="D354" s="34"/>
      <c r="E354" s="34"/>
      <c r="F354" s="34"/>
      <c r="G354" s="34"/>
      <c r="H354" s="34"/>
    </row>
    <row r="355" spans="1:8" x14ac:dyDescent="0.25">
      <c r="A355" s="34"/>
      <c r="B355" s="34"/>
      <c r="C355" s="34"/>
      <c r="D355" s="34"/>
      <c r="E355" s="34"/>
      <c r="F355" s="34"/>
      <c r="G355" s="34"/>
      <c r="H355" s="34"/>
    </row>
    <row r="356" spans="1:8" x14ac:dyDescent="0.25">
      <c r="A356" s="34"/>
      <c r="B356" s="34"/>
      <c r="C356" s="34"/>
      <c r="D356" s="34"/>
      <c r="E356" s="34"/>
      <c r="F356" s="34"/>
      <c r="G356" s="34"/>
      <c r="H356" s="34"/>
    </row>
    <row r="357" spans="1:8" x14ac:dyDescent="0.25">
      <c r="A357" s="34"/>
      <c r="B357" s="34"/>
      <c r="C357" s="34"/>
      <c r="D357" s="34"/>
      <c r="E357" s="34"/>
      <c r="F357" s="34"/>
      <c r="G357" s="34"/>
      <c r="H357" s="34"/>
    </row>
    <row r="358" spans="1:8" x14ac:dyDescent="0.25">
      <c r="A358" s="34"/>
      <c r="B358" s="34"/>
      <c r="C358" s="34"/>
      <c r="D358" s="34"/>
      <c r="E358" s="34"/>
      <c r="F358" s="34"/>
      <c r="G358" s="34"/>
      <c r="H358" s="34"/>
    </row>
    <row r="359" spans="1:8" x14ac:dyDescent="0.25">
      <c r="A359" s="34"/>
      <c r="B359" s="34"/>
      <c r="C359" s="34"/>
      <c r="D359" s="34"/>
      <c r="E359" s="34"/>
      <c r="F359" s="34"/>
      <c r="G359" s="34"/>
      <c r="H359" s="34"/>
    </row>
    <row r="360" spans="1:8" x14ac:dyDescent="0.25">
      <c r="A360" s="34"/>
      <c r="B360" s="34"/>
      <c r="C360" s="34"/>
      <c r="D360" s="34"/>
      <c r="E360" s="34"/>
      <c r="F360" s="34"/>
      <c r="G360" s="34"/>
      <c r="H360" s="34"/>
    </row>
    <row r="361" spans="1:8" x14ac:dyDescent="0.25">
      <c r="A361" s="34"/>
      <c r="B361" s="34"/>
      <c r="C361" s="34"/>
      <c r="D361" s="34"/>
      <c r="E361" s="34"/>
      <c r="F361" s="34"/>
      <c r="G361" s="34"/>
      <c r="H361" s="34"/>
    </row>
    <row r="362" spans="1:8" x14ac:dyDescent="0.25">
      <c r="A362" s="34"/>
      <c r="B362" s="34"/>
      <c r="C362" s="34"/>
      <c r="D362" s="34"/>
      <c r="E362" s="34"/>
      <c r="F362" s="34"/>
      <c r="G362" s="34"/>
      <c r="H362" s="34"/>
    </row>
    <row r="363" spans="1:8" x14ac:dyDescent="0.25">
      <c r="A363" s="34"/>
      <c r="B363" s="34"/>
      <c r="C363" s="34"/>
      <c r="D363" s="34"/>
      <c r="E363" s="34"/>
      <c r="F363" s="34"/>
      <c r="G363" s="34"/>
      <c r="H363" s="34"/>
    </row>
    <row r="364" spans="1:8" x14ac:dyDescent="0.25">
      <c r="A364" s="34"/>
      <c r="B364" s="34"/>
      <c r="C364" s="34"/>
      <c r="D364" s="34"/>
      <c r="E364" s="34"/>
      <c r="F364" s="34"/>
      <c r="G364" s="34"/>
      <c r="H364" s="34"/>
    </row>
    <row r="365" spans="1:8" x14ac:dyDescent="0.25">
      <c r="A365" s="34"/>
      <c r="B365" s="34"/>
      <c r="C365" s="34"/>
      <c r="D365" s="34"/>
      <c r="E365" s="34"/>
      <c r="F365" s="34"/>
      <c r="G365" s="34"/>
      <c r="H365" s="34"/>
    </row>
    <row r="366" spans="1:8" x14ac:dyDescent="0.25">
      <c r="A366" s="34"/>
      <c r="B366" s="34"/>
      <c r="C366" s="34"/>
      <c r="D366" s="34"/>
      <c r="E366" s="34"/>
      <c r="F366" s="34"/>
      <c r="G366" s="34"/>
      <c r="H366" s="34"/>
    </row>
    <row r="367" spans="1:8" x14ac:dyDescent="0.25">
      <c r="A367" s="34"/>
      <c r="B367" s="34"/>
      <c r="C367" s="34"/>
      <c r="D367" s="34"/>
      <c r="E367" s="34"/>
      <c r="F367" s="34"/>
      <c r="G367" s="34"/>
      <c r="H367" s="34"/>
    </row>
    <row r="368" spans="1:8" x14ac:dyDescent="0.25">
      <c r="A368" s="34"/>
      <c r="B368" s="34"/>
      <c r="C368" s="34"/>
      <c r="D368" s="34"/>
      <c r="E368" s="34"/>
      <c r="F368" s="34"/>
      <c r="G368" s="34"/>
      <c r="H368" s="34"/>
    </row>
    <row r="369" spans="1:8" x14ac:dyDescent="0.25">
      <c r="A369" s="34"/>
      <c r="B369" s="34"/>
      <c r="C369" s="34"/>
      <c r="D369" s="34"/>
      <c r="E369" s="34"/>
      <c r="F369" s="34"/>
      <c r="G369" s="34"/>
      <c r="H369" s="34"/>
    </row>
    <row r="370" spans="1:8" x14ac:dyDescent="0.25">
      <c r="A370" s="34"/>
      <c r="B370" s="34"/>
      <c r="C370" s="34"/>
      <c r="D370" s="34"/>
      <c r="E370" s="34"/>
      <c r="F370" s="34"/>
      <c r="G370" s="34"/>
      <c r="H370" s="34"/>
    </row>
    <row r="371" spans="1:8" x14ac:dyDescent="0.25">
      <c r="A371" s="34"/>
      <c r="B371" s="34"/>
      <c r="C371" s="34"/>
      <c r="D371" s="34"/>
      <c r="E371" s="34"/>
      <c r="F371" s="34"/>
      <c r="G371" s="34"/>
      <c r="H371" s="34"/>
    </row>
    <row r="372" spans="1:8" x14ac:dyDescent="0.25">
      <c r="A372" s="34"/>
      <c r="B372" s="34"/>
      <c r="C372" s="34"/>
      <c r="D372" s="34"/>
      <c r="E372" s="34"/>
      <c r="F372" s="34"/>
      <c r="G372" s="34"/>
      <c r="H372" s="34"/>
    </row>
    <row r="373" spans="1:8" x14ac:dyDescent="0.25">
      <c r="A373" s="34"/>
      <c r="B373" s="34"/>
      <c r="C373" s="34"/>
      <c r="D373" s="34"/>
      <c r="E373" s="34"/>
      <c r="F373" s="34"/>
      <c r="G373" s="34"/>
      <c r="H373" s="34"/>
    </row>
    <row r="374" spans="1:8" x14ac:dyDescent="0.25">
      <c r="A374" s="34"/>
      <c r="B374" s="34"/>
      <c r="C374" s="34"/>
      <c r="D374" s="34"/>
      <c r="E374" s="34"/>
      <c r="F374" s="34"/>
      <c r="G374" s="34"/>
      <c r="H374" s="34"/>
    </row>
    <row r="375" spans="1:8" x14ac:dyDescent="0.25">
      <c r="A375" s="34"/>
      <c r="B375" s="34"/>
      <c r="C375" s="34"/>
      <c r="D375" s="34"/>
      <c r="E375" s="34"/>
      <c r="F375" s="34"/>
      <c r="G375" s="34"/>
      <c r="H375" s="34"/>
    </row>
    <row r="376" spans="1:8" x14ac:dyDescent="0.25">
      <c r="A376" s="34"/>
      <c r="B376" s="34"/>
      <c r="C376" s="34"/>
      <c r="D376" s="34"/>
      <c r="E376" s="34"/>
      <c r="F376" s="34"/>
      <c r="G376" s="34"/>
      <c r="H376" s="34"/>
    </row>
    <row r="377" spans="1:8" x14ac:dyDescent="0.25">
      <c r="A377" s="34"/>
      <c r="B377" s="34"/>
      <c r="C377" s="34"/>
      <c r="D377" s="34"/>
      <c r="E377" s="34"/>
      <c r="F377" s="34"/>
      <c r="G377" s="34"/>
      <c r="H377" s="34"/>
    </row>
    <row r="378" spans="1:8" x14ac:dyDescent="0.25">
      <c r="A378" s="34"/>
      <c r="B378" s="34"/>
      <c r="C378" s="34"/>
      <c r="D378" s="34"/>
      <c r="E378" s="34"/>
      <c r="F378" s="34"/>
      <c r="G378" s="34"/>
      <c r="H378" s="34"/>
    </row>
    <row r="379" spans="1:8" x14ac:dyDescent="0.25">
      <c r="A379" s="34"/>
      <c r="B379" s="34"/>
      <c r="C379" s="34"/>
      <c r="D379" s="34"/>
      <c r="E379" s="34"/>
      <c r="F379" s="34"/>
      <c r="G379" s="34"/>
      <c r="H379" s="34"/>
    </row>
    <row r="380" spans="1:8" x14ac:dyDescent="0.25">
      <c r="A380" s="34"/>
      <c r="B380" s="34"/>
      <c r="C380" s="34"/>
      <c r="D380" s="34"/>
      <c r="E380" s="34"/>
      <c r="F380" s="34"/>
      <c r="G380" s="34"/>
      <c r="H380" s="34"/>
    </row>
    <row r="381" spans="1:8" x14ac:dyDescent="0.25">
      <c r="A381" s="34"/>
      <c r="B381" s="34"/>
      <c r="C381" s="34"/>
      <c r="D381" s="34"/>
      <c r="E381" s="34"/>
      <c r="F381" s="34"/>
      <c r="G381" s="34"/>
      <c r="H381" s="34"/>
    </row>
    <row r="382" spans="1:8" x14ac:dyDescent="0.25">
      <c r="A382" s="34"/>
      <c r="B382" s="34"/>
      <c r="C382" s="34"/>
      <c r="D382" s="34"/>
      <c r="E382" s="34"/>
      <c r="F382" s="34"/>
      <c r="G382" s="34"/>
      <c r="H382" s="34"/>
    </row>
    <row r="383" spans="1:8" x14ac:dyDescent="0.25">
      <c r="A383" s="34"/>
      <c r="B383" s="34"/>
      <c r="C383" s="34"/>
      <c r="D383" s="34"/>
      <c r="E383" s="34"/>
      <c r="F383" s="34"/>
      <c r="G383" s="34"/>
      <c r="H383" s="34"/>
    </row>
    <row r="384" spans="1:8" x14ac:dyDescent="0.25">
      <c r="A384" s="34"/>
      <c r="B384" s="34"/>
      <c r="C384" s="34"/>
      <c r="D384" s="34"/>
      <c r="E384" s="34"/>
      <c r="F384" s="34"/>
      <c r="G384" s="34"/>
      <c r="H384" s="34"/>
    </row>
    <row r="385" spans="1:8" x14ac:dyDescent="0.25">
      <c r="A385" s="34"/>
      <c r="B385" s="34"/>
      <c r="C385" s="34"/>
      <c r="D385" s="34"/>
      <c r="E385" s="34"/>
      <c r="F385" s="34"/>
      <c r="G385" s="34"/>
      <c r="H385" s="34"/>
    </row>
    <row r="386" spans="1:8" x14ac:dyDescent="0.25">
      <c r="A386" s="34"/>
      <c r="B386" s="34"/>
      <c r="C386" s="34"/>
      <c r="D386" s="34"/>
      <c r="E386" s="34"/>
      <c r="F386" s="34"/>
      <c r="G386" s="34"/>
      <c r="H386" s="34"/>
    </row>
    <row r="387" spans="1:8" x14ac:dyDescent="0.25">
      <c r="A387" s="34"/>
      <c r="B387" s="34"/>
      <c r="C387" s="34"/>
      <c r="D387" s="34"/>
      <c r="E387" s="34"/>
      <c r="F387" s="34"/>
      <c r="G387" s="34"/>
      <c r="H387" s="34"/>
    </row>
    <row r="388" spans="1:8" x14ac:dyDescent="0.25">
      <c r="A388" s="34"/>
      <c r="B388" s="34"/>
      <c r="C388" s="34"/>
      <c r="D388" s="34"/>
      <c r="E388" s="34"/>
      <c r="F388" s="34"/>
      <c r="G388" s="34"/>
      <c r="H388" s="34"/>
    </row>
    <row r="389" spans="1:8" x14ac:dyDescent="0.25">
      <c r="A389" s="34"/>
      <c r="B389" s="34"/>
      <c r="C389" s="34"/>
      <c r="D389" s="34"/>
      <c r="E389" s="34"/>
      <c r="F389" s="34"/>
      <c r="G389" s="34"/>
      <c r="H389" s="34"/>
    </row>
    <row r="390" spans="1:8" x14ac:dyDescent="0.25">
      <c r="A390" s="34"/>
      <c r="B390" s="34"/>
      <c r="C390" s="34"/>
      <c r="D390" s="34"/>
      <c r="E390" s="34"/>
      <c r="F390" s="34"/>
      <c r="G390" s="34"/>
      <c r="H390" s="34"/>
    </row>
    <row r="391" spans="1:8" x14ac:dyDescent="0.25">
      <c r="A391" s="34"/>
      <c r="B391" s="34"/>
      <c r="C391" s="34"/>
      <c r="D391" s="34"/>
      <c r="E391" s="34"/>
      <c r="F391" s="34"/>
      <c r="G391" s="34"/>
      <c r="H391" s="34"/>
    </row>
    <row r="392" spans="1:8" x14ac:dyDescent="0.25">
      <c r="A392" s="34"/>
      <c r="B392" s="34"/>
      <c r="C392" s="34"/>
      <c r="D392" s="34"/>
      <c r="E392" s="34"/>
      <c r="F392" s="34"/>
      <c r="G392" s="34"/>
      <c r="H392" s="34"/>
    </row>
    <row r="393" spans="1:8" x14ac:dyDescent="0.25">
      <c r="A393" s="34"/>
      <c r="B393" s="34"/>
      <c r="C393" s="34"/>
      <c r="D393" s="34"/>
      <c r="E393" s="34"/>
      <c r="F393" s="34"/>
      <c r="G393" s="34"/>
      <c r="H393" s="34"/>
    </row>
    <row r="394" spans="1:8" x14ac:dyDescent="0.25">
      <c r="A394" s="34"/>
      <c r="B394" s="34"/>
      <c r="C394" s="34"/>
      <c r="D394" s="34"/>
      <c r="E394" s="34"/>
      <c r="F394" s="34"/>
      <c r="G394" s="34"/>
      <c r="H394" s="34"/>
    </row>
    <row r="395" spans="1:8" x14ac:dyDescent="0.25">
      <c r="A395" s="34"/>
      <c r="B395" s="34"/>
      <c r="C395" s="34"/>
      <c r="D395" s="34"/>
      <c r="E395" s="34"/>
      <c r="F395" s="34"/>
      <c r="G395" s="34"/>
      <c r="H395" s="34"/>
    </row>
    <row r="396" spans="1:8" x14ac:dyDescent="0.25">
      <c r="A396" s="34"/>
      <c r="B396" s="34"/>
      <c r="C396" s="34"/>
      <c r="D396" s="34"/>
      <c r="E396" s="34"/>
      <c r="F396" s="34"/>
      <c r="G396" s="34"/>
      <c r="H396" s="34"/>
    </row>
    <row r="397" spans="1:8" x14ac:dyDescent="0.25">
      <c r="A397" s="34"/>
      <c r="B397" s="34"/>
      <c r="C397" s="34"/>
      <c r="D397" s="34"/>
      <c r="E397" s="34"/>
      <c r="F397" s="34"/>
      <c r="G397" s="34"/>
      <c r="H397" s="34"/>
    </row>
    <row r="398" spans="1:8" x14ac:dyDescent="0.25">
      <c r="A398" s="34"/>
      <c r="B398" s="34"/>
      <c r="C398" s="34"/>
      <c r="D398" s="34"/>
      <c r="E398" s="34"/>
      <c r="F398" s="34"/>
      <c r="G398" s="34"/>
      <c r="H398" s="34"/>
    </row>
    <row r="399" spans="1:8" x14ac:dyDescent="0.25">
      <c r="A399" s="34"/>
      <c r="B399" s="34"/>
      <c r="C399" s="34"/>
      <c r="D399" s="34"/>
      <c r="E399" s="34"/>
      <c r="F399" s="34"/>
      <c r="G399" s="34"/>
      <c r="H399" s="34"/>
    </row>
    <row r="400" spans="1:8" x14ac:dyDescent="0.25">
      <c r="A400" s="34"/>
      <c r="B400" s="34"/>
      <c r="C400" s="34"/>
      <c r="D400" s="34"/>
      <c r="E400" s="34"/>
      <c r="F400" s="34"/>
      <c r="G400" s="34"/>
      <c r="H400" s="34"/>
    </row>
    <row r="401" spans="1:8" x14ac:dyDescent="0.25">
      <c r="A401" s="34"/>
      <c r="B401" s="34"/>
      <c r="C401" s="34"/>
      <c r="D401" s="34"/>
      <c r="E401" s="34"/>
      <c r="F401" s="34"/>
      <c r="G401" s="34"/>
      <c r="H401" s="34"/>
    </row>
    <row r="402" spans="1:8" x14ac:dyDescent="0.25">
      <c r="A402" s="34"/>
      <c r="B402" s="34"/>
      <c r="C402" s="34"/>
      <c r="D402" s="34"/>
      <c r="E402" s="34"/>
      <c r="F402" s="34"/>
      <c r="G402" s="34"/>
      <c r="H402" s="34"/>
    </row>
    <row r="403" spans="1:8" x14ac:dyDescent="0.25">
      <c r="A403" s="34"/>
      <c r="B403" s="34"/>
      <c r="C403" s="34"/>
      <c r="D403" s="34"/>
      <c r="E403" s="34"/>
      <c r="F403" s="34"/>
      <c r="G403" s="34"/>
      <c r="H403" s="34"/>
    </row>
    <row r="404" spans="1:8" x14ac:dyDescent="0.25">
      <c r="A404" s="34"/>
      <c r="B404" s="34"/>
      <c r="C404" s="34"/>
      <c r="D404" s="34"/>
      <c r="E404" s="34"/>
      <c r="F404" s="34"/>
      <c r="G404" s="34"/>
      <c r="H404" s="34"/>
    </row>
    <row r="405" spans="1:8" x14ac:dyDescent="0.25">
      <c r="A405" s="34"/>
      <c r="B405" s="34"/>
      <c r="C405" s="34"/>
      <c r="D405" s="34"/>
      <c r="E405" s="34"/>
      <c r="F405" s="34"/>
      <c r="G405" s="34"/>
      <c r="H405" s="34"/>
    </row>
    <row r="406" spans="1:8" x14ac:dyDescent="0.25">
      <c r="A406" s="34"/>
      <c r="B406" s="34"/>
      <c r="C406" s="34"/>
      <c r="D406" s="34"/>
      <c r="E406" s="34"/>
      <c r="F406" s="34"/>
      <c r="G406" s="34"/>
      <c r="H406" s="34"/>
    </row>
    <row r="407" spans="1:8" x14ac:dyDescent="0.25">
      <c r="A407" s="34"/>
      <c r="B407" s="34"/>
      <c r="C407" s="34"/>
      <c r="D407" s="34"/>
      <c r="E407" s="34"/>
      <c r="F407" s="34"/>
      <c r="G407" s="34"/>
      <c r="H407" s="34"/>
    </row>
    <row r="408" spans="1:8" x14ac:dyDescent="0.25">
      <c r="A408" s="34"/>
      <c r="B408" s="34"/>
      <c r="C408" s="34"/>
      <c r="D408" s="34"/>
      <c r="E408" s="34"/>
      <c r="F408" s="34"/>
      <c r="G408" s="34"/>
      <c r="H408" s="34"/>
    </row>
  </sheetData>
  <protectedRanges>
    <protectedRange sqref="B208" name="Диапазон1_2_4"/>
    <protectedRange sqref="B194" name="Диапазон1_10_4"/>
    <protectedRange sqref="B216" name="Диапазон1_19_4"/>
    <protectedRange sqref="B191" name="Диапазон1_22_4"/>
    <protectedRange sqref="B135" name="Диапазон1_28_4"/>
    <protectedRange sqref="B163" name="Диапазон1_31_4"/>
    <protectedRange sqref="B220" name="Диапазон1_36_4"/>
    <protectedRange sqref="B161" name="Диапазон1_37_4"/>
    <protectedRange sqref="B166" name="Диапазон1_39_4"/>
    <protectedRange sqref="B160" name="Диапазон1_43_4"/>
    <protectedRange sqref="B167" name="Диапазон1_46_4"/>
    <protectedRange sqref="B170" name="Диапазон1_48_4"/>
    <protectedRange sqref="B172" name="Диапазон1_50_4"/>
    <protectedRange sqref="B199" name="Диапазон1_53_4"/>
    <protectedRange sqref="B202" name="Диапазон1_57_4"/>
    <protectedRange sqref="B213" name="Диапазон1_59_4"/>
    <protectedRange sqref="B182" name="Диапазон1_3_2_2"/>
    <protectedRange sqref="B142" name="Диапазон1_65_4"/>
    <protectedRange sqref="B144" name="Диапазон1_67_4"/>
    <protectedRange sqref="B188" name="Диапазон1_69_4"/>
    <protectedRange sqref="B178" name="Диапазон1_71_4"/>
    <protectedRange sqref="B164" name="Диапазон1_73_4"/>
    <protectedRange sqref="B189" name="Диапазон1_75_4"/>
    <protectedRange sqref="B192" name="Диапазон1_77_4"/>
    <protectedRange sqref="B153" name="Диапазон1_79_4"/>
    <protectedRange sqref="B211" name="Диапазон1_17_4"/>
    <protectedRange sqref="B147" name="Диапазон1_81_4"/>
    <protectedRange sqref="B218" name="Диапазон1_83_4"/>
    <protectedRange sqref="B168" name="Диапазон1_85_4"/>
    <protectedRange sqref="B151" name="Диапазон1_87_4"/>
    <protectedRange sqref="B215" name="Диапазон1_89_4"/>
    <protectedRange sqref="B217" name="Диапазон1_91_4"/>
    <protectedRange sqref="B145" name="Диапазон1_93_4"/>
    <protectedRange sqref="B162" name="Диапазон1_95_4"/>
    <protectedRange sqref="B185" name="Диапазон1_97_4"/>
    <protectedRange sqref="B175 B152 B184 B187 B198 B193 B171 B157:B159 B214 B204:B206 B169 B209 B146" name="Диапазон1_99_4"/>
    <protectedRange sqref="B149" name="Диапазон1_1_5_4"/>
    <protectedRange sqref="B207" name="Диапазон1_1_7_4"/>
    <protectedRange sqref="B197" name="Диапазон1_1_9_4"/>
    <protectedRange sqref="B186" name="Диапазон1_1_11_4"/>
    <protectedRange sqref="B201" name="Диапазон1_6_4"/>
    <protectedRange sqref="B150" name="Диапазон1_3_3_4"/>
    <protectedRange sqref="B173" name="Диапазон1_15_4"/>
    <protectedRange sqref="B196" name="Диапазон1_34_4"/>
    <protectedRange sqref="B154" name="Диапазон1_27_4"/>
    <protectedRange sqref="B176" name="Диапазон1_4_5"/>
    <protectedRange sqref="G107" name="Диапазон1_2_3"/>
    <protectedRange sqref="G93" name="Диапазон1_10_3"/>
    <protectedRange sqref="G115" name="Диапазон1_19_3"/>
    <protectedRange sqref="G90" name="Диапазон1_22_3"/>
    <protectedRange sqref="G34" name="Диапазон1_28_3"/>
    <protectedRange sqref="G62" name="Диапазон1_31_9"/>
    <protectedRange sqref="G119" name="Диапазон1_36_9"/>
    <protectedRange sqref="G60" name="Диапазон1_37_3"/>
    <protectedRange sqref="G65" name="Диапазон1_39_3"/>
    <protectedRange sqref="G59" name="Диапазон1_43_3"/>
    <protectedRange sqref="G66" name="Диапазон1_46_3"/>
    <protectedRange sqref="G69" name="Диапазон1_48_3"/>
    <protectedRange sqref="G71" name="Диапазон1_50_3"/>
    <protectedRange sqref="G98" name="Диапазон1_53_3"/>
    <protectedRange sqref="G101" name="Диапазон1_57_3"/>
    <protectedRange sqref="G112" name="Диапазон1_59_3"/>
    <protectedRange sqref="G81" name="Диапазон1_3_2_3"/>
    <protectedRange sqref="G41" name="Диапазон1_65_3"/>
    <protectedRange sqref="G43" name="Диапазон1_67_3"/>
    <protectedRange sqref="G87" name="Диапазон1_69_3"/>
    <protectedRange sqref="G77" name="Диапазон1_71_3"/>
    <protectedRange sqref="G63" name="Диапазон1_73_3"/>
    <protectedRange sqref="G88" name="Диапазон1_75_3"/>
    <protectedRange sqref="G91" name="Диапазон1_77_3"/>
    <protectedRange sqref="G52" name="Диапазон1_79_3"/>
    <protectedRange sqref="G110" name="Диапазон1_17_3"/>
    <protectedRange sqref="G46" name="Диапазон1_81_3"/>
    <protectedRange sqref="G117" name="Диапазон1_83_3"/>
    <protectedRange sqref="G67" name="Диапазон1_85_3"/>
    <protectedRange sqref="G50" name="Диапазон1_87_3"/>
    <protectedRange sqref="G114" name="Диапазон1_89_3"/>
    <protectedRange sqref="G116" name="Диапазон1_91_3"/>
    <protectedRange sqref="G44" name="Диапазон1_93_3"/>
    <protectedRange sqref="G61" name="Диапазон1_95_3"/>
    <protectedRange sqref="G84" name="Диапазон1_97_3"/>
    <protectedRange sqref="G74 G51 G83 G86 G97 G92 G70 G56:G58 G113 G103:G105 G68 G108 G45" name="Диапазон1_99_9"/>
    <protectedRange sqref="G48" name="Диапазон1_1_5_3"/>
    <protectedRange sqref="G106" name="Диапазон1_1_7_3"/>
    <protectedRange sqref="G96" name="Диапазон1_1_9_3"/>
    <protectedRange sqref="G85" name="Диапазон1_1_11_3"/>
    <protectedRange sqref="G100" name="Диапазон1_6_3"/>
    <protectedRange sqref="G49" name="Диапазон1_3_3_3"/>
    <protectedRange sqref="G72" name="Диапазон1_15_3"/>
    <protectedRange sqref="G95" name="Диапазон1_34_3"/>
    <protectedRange sqref="G53" name="Диапазон1_27_3"/>
    <protectedRange sqref="G75" name="Диапазон1_4_4"/>
    <protectedRange sqref="H107" name="Диапазон1_2_5"/>
    <protectedRange sqref="H93" name="Диапазон1_10_5"/>
    <protectedRange sqref="H115" name="Диапазон1_19_5"/>
    <protectedRange sqref="H90" name="Диапазон1_22_5"/>
    <protectedRange sqref="H34" name="Диапазон1_28_5"/>
    <protectedRange sqref="H62" name="Диапазон1_31_10"/>
    <protectedRange sqref="H119" name="Диапазон1_36_10"/>
    <protectedRange sqref="H60" name="Диапазон1_37_5"/>
    <protectedRange sqref="H65" name="Диапазон1_39_5"/>
    <protectedRange sqref="H59" name="Диапазон1_43_5"/>
    <protectedRange sqref="H66" name="Диапазон1_46_5"/>
    <protectedRange sqref="H69" name="Диапазон1_48_5"/>
    <protectedRange sqref="H71" name="Диапазон1_50_5"/>
    <protectedRange sqref="H98" name="Диапазон1_53_5"/>
    <protectedRange sqref="H101" name="Диапазон1_57_5"/>
    <protectedRange sqref="H112" name="Диапазон1_59_5"/>
    <protectedRange sqref="H81" name="Диапазон1_4_1_2"/>
    <protectedRange sqref="H41" name="Диапазон1_65_5"/>
    <protectedRange sqref="H43" name="Диапазон1_67_5"/>
    <protectedRange sqref="H87" name="Диапазон1_69_5"/>
    <protectedRange sqref="H77" name="Диапазон1_71_5"/>
    <protectedRange sqref="H63" name="Диапазон1_73_5"/>
    <protectedRange sqref="H88" name="Диапазон1_75_5"/>
    <protectedRange sqref="H91" name="Диапазон1_77_5"/>
    <protectedRange sqref="H52" name="Диапазон1_79_5"/>
    <protectedRange sqref="H110" name="Диапазон1_17_5"/>
    <protectedRange sqref="H46" name="Диапазон1_81_5"/>
    <protectedRange sqref="H117" name="Диапазон1_83_5"/>
    <protectedRange sqref="H67" name="Диапазон1_85_5"/>
    <protectedRange sqref="H50" name="Диапазон1_87_5"/>
    <protectedRange sqref="H114" name="Диапазон1_89_5"/>
    <protectedRange sqref="H116" name="Диапазон1_91_5"/>
    <protectedRange sqref="H44" name="Диапазон1_93_5"/>
    <protectedRange sqref="H61" name="Диапазон1_95_5"/>
    <protectedRange sqref="H84" name="Диапазон1_97_5"/>
    <protectedRange sqref="H74 H51 H83 H86 H97 H92 H70 H56:H58 H113 H103:H105 H68 H108 H45" name="Диапазон1_99_10"/>
    <protectedRange sqref="H48" name="Диапазон1_1_5_5"/>
    <protectedRange sqref="H106" name="Диапазон1_1_7_5"/>
    <protectedRange sqref="H96" name="Диапазон1_1_9_5"/>
    <protectedRange sqref="H85" name="Диапазон1_1_11_5"/>
    <protectedRange sqref="H100" name="Диапазон1_6_5"/>
    <protectedRange sqref="H49" name="Диапазон1_3_3_5"/>
    <protectedRange sqref="H72" name="Диапазон1_15_5"/>
    <protectedRange sqref="H95" name="Диапазон1_34_5"/>
    <protectedRange sqref="H53" name="Диапазон1_27_5"/>
    <protectedRange sqref="H75" name="Диапазон1_4_6"/>
    <protectedRange sqref="I107" name="Диапазон1_3_8"/>
    <protectedRange sqref="I93" name="Диапазон1_1_2_2"/>
    <protectedRange sqref="I115" name="Диапазон1_20_5"/>
    <protectedRange sqref="I90" name="Диапазон1_23_5"/>
    <protectedRange sqref="I34" name="Диапазон1_29_5"/>
    <protectedRange sqref="I62" name="Диапазон1_31_11"/>
    <protectedRange sqref="I82" name="Диапазон1_32_5"/>
    <protectedRange sqref="I119" name="Диапазон1_36_11"/>
    <protectedRange sqref="I60" name="Диапазон1_38_5"/>
    <protectedRange sqref="I65" name="Диапазон1_40_5"/>
    <protectedRange sqref="I59" name="Диапазон1_44_5"/>
    <protectedRange sqref="I25" name="Диапазон1_45_5"/>
    <protectedRange sqref="I66" name="Диапазон1_47_5"/>
    <protectedRange sqref="I69" name="Диапазон1_49_5"/>
    <protectedRange sqref="I71" name="Диапазон1_51_5"/>
    <protectedRange sqref="I98" name="Диапазон1_54_5"/>
    <protectedRange sqref="I101" name="Диапазон1_58_5"/>
    <protectedRange sqref="I112" name="Диапазон1_60_5"/>
    <protectedRange sqref="I81" name="Диапазон1_10_1_3"/>
    <protectedRange sqref="I43" name="Диапазон1_68_5"/>
    <protectedRange sqref="I87" name="Диапазон1_70_5"/>
    <protectedRange sqref="I77" name="Диапазон1_72_5"/>
    <protectedRange sqref="I63" name="Диапазон1_74_5"/>
    <protectedRange sqref="I88" name="Диапазон1_76_5"/>
    <protectedRange sqref="I91" name="Диапазон1_78_5"/>
    <protectedRange sqref="I52" name="Диапазон1_80_5"/>
    <protectedRange sqref="I110" name="Диапазон1_18_5"/>
    <protectedRange sqref="I46" name="Диапазон1_82_5"/>
    <protectedRange sqref="I117" name="Диапазон1_84_5"/>
    <protectedRange sqref="I67" name="Диапазон1_86_5"/>
    <protectedRange sqref="I50" name="Диапазон1_88_5"/>
    <protectedRange sqref="I114" name="Диапазон1_90_5"/>
    <protectedRange sqref="I116" name="Диапазон1_92_5"/>
    <protectedRange sqref="I44" name="Диапазон1_94_5"/>
    <protectedRange sqref="I61" name="Диапазон1_96_5"/>
    <protectedRange sqref="I84" name="Диапазон1_98_5"/>
    <protectedRange sqref="I74 I51 I83 I95 I86 I97 I92 I70 I56:I58 I113 I103:I105 I68 I108 I45" name="Диапазон1_99_11"/>
    <protectedRange sqref="I48" name="Диапазон1_1_6_5"/>
    <protectedRange sqref="I106" name="Диапазон1_1_8_5"/>
    <protectedRange sqref="I96" name="Диапазон1_1_10_5"/>
    <protectedRange sqref="I85" name="Диапазон1_1_12_5"/>
    <protectedRange sqref="I100" name="Диапазон1_7_5"/>
    <protectedRange sqref="I49" name="Диапазон1_3_4_5"/>
    <protectedRange sqref="I72" name="Диапазон1_16_5"/>
    <protectedRange sqref="I53" name="Диапазон1_30_5"/>
    <protectedRange sqref="I75" name="Диапазон1_5_5"/>
    <protectedRange sqref="J107:K107" name="Диапазон1_3_9"/>
    <protectedRange sqref="J93:K93" name="Диапазон1_11_4"/>
    <protectedRange sqref="J115:K115" name="Диапазон1_20_6"/>
    <protectedRange sqref="J90:K90" name="Диапазон1_23_6"/>
    <protectedRange sqref="J34:K34" name="Диапазон1_29_6"/>
    <protectedRange sqref="J62:K62" name="Диапазон1_31_12"/>
    <protectedRange sqref="J82:K82" name="Диапазон1_32_6"/>
    <protectedRange sqref="J119:K119" name="Диапазон1_36_12"/>
    <protectedRange sqref="J60:K60" name="Диапазон1_38_6"/>
    <protectedRange sqref="J65:K65" name="Диапазон1_40_6"/>
    <protectedRange sqref="J59:K59" name="Диапазон1_44_6"/>
    <protectedRange sqref="J25:K25" name="Диапазон1_45_6"/>
    <protectedRange sqref="J66:K66" name="Диапазон1_47_6"/>
    <protectedRange sqref="J69:K69" name="Диапазон1_49_6"/>
    <protectedRange sqref="J71:K71" name="Диапазон1_51_6"/>
    <protectedRange sqref="J98:K98" name="Диапазон1_54_6"/>
    <protectedRange sqref="J101:K101" name="Диапазон1_58_6"/>
    <protectedRange sqref="J112:K112" name="Диапазон1_60_6"/>
    <protectedRange sqref="J81:K81" name="Диапазон1_11_1_3"/>
    <protectedRange sqref="J41:K41" name="Диапазон1_66_3"/>
    <protectedRange sqref="J43:K43" name="Диапазон1_68_6"/>
    <protectedRange sqref="J87:K87" name="Диапазон1_70_6"/>
    <protectedRange sqref="J77:K77" name="Диапазон1_72_6"/>
    <protectedRange sqref="J63:K63" name="Диапазон1_74_6"/>
    <protectedRange sqref="J88:K88" name="Диапазон1_76_6"/>
    <protectedRange sqref="J91:K91" name="Диапазон1_78_6"/>
    <protectedRange sqref="J52:K52" name="Диапазон1_80_6"/>
    <protectedRange sqref="J110:K110" name="Диапазон1_18_6"/>
    <protectedRange sqref="J46:K46" name="Диапазон1_82_6"/>
    <protectedRange sqref="J117:K117" name="Диапазон1_84_6"/>
    <protectedRange sqref="J67:K67" name="Диапазон1_86_6"/>
    <protectedRange sqref="J50:K50" name="Диапазон1_88_6"/>
    <protectedRange sqref="J114:K114" name="Диапазон1_90_6"/>
    <protectedRange sqref="J116:K116" name="Диапазон1_92_6"/>
    <protectedRange sqref="J44:K44" name="Диапазон1_94_6"/>
    <protectedRange sqref="J61:K61" name="Диапазон1_96_6"/>
    <protectedRange sqref="J84:K84" name="Диапазон1_98_6"/>
    <protectedRange sqref="J74:K74 J51:K51 J83:K83 J95:K95 J86:K86 J97:K97 J92:K92 J70:K70 J56:K58 J113:K113 J103:K105 J68:K68 J108:K108 J45:K45" name="Диапазон1_99_12"/>
    <protectedRange sqref="J48:K48" name="Диапазон1_1_6_6"/>
    <protectedRange sqref="J106:K106" name="Диапазон1_1_8_6"/>
    <protectedRange sqref="J96:K96" name="Диапазон1_1_10_6"/>
    <protectedRange sqref="J85:K85" name="Диапазон1_1_12_6"/>
    <protectedRange sqref="J100:K100" name="Диапазон1_7_6"/>
    <protectedRange sqref="J49:K49" name="Диапазон1_3_4_6"/>
    <protectedRange sqref="J72:K72" name="Диапазон1_16_6"/>
    <protectedRange sqref="J53:K53" name="Диапазон1_30_6"/>
    <protectedRange sqref="J75:K75" name="Диапазон1_5_6"/>
  </protectedRanges>
  <autoFilter ref="A4:E21">
    <sortState ref="A5:E21">
      <sortCondition descending="1" ref="E4:E21"/>
    </sortState>
  </autoFilter>
  <sortState ref="F23:K119">
    <sortCondition ref="H23:H119"/>
  </sortState>
  <conditionalFormatting sqref="E5:E20">
    <cfRule type="aboveAverage" dxfId="4" priority="7"/>
  </conditionalFormatting>
  <conditionalFormatting sqref="F23:F119">
    <cfRule type="cellIs" dxfId="3" priority="6" operator="greaterThan">
      <formula>0.75</formula>
    </cfRule>
  </conditionalFormatting>
  <conditionalFormatting sqref="F23:F119">
    <cfRule type="aboveAverage" dxfId="2" priority="5"/>
  </conditionalFormatting>
  <conditionalFormatting sqref="A124:A220">
    <cfRule type="aboveAverage" dxfId="1" priority="4"/>
  </conditionalFormatting>
  <conditionalFormatting sqref="E21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 расчета рейтинга</vt:lpstr>
      <vt:lpstr>Результативность кафедр</vt:lpstr>
      <vt:lpstr>Анализ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Иванов Константин Владимирович</cp:lastModifiedBy>
  <cp:lastPrinted>2015-09-16T14:10:27Z</cp:lastPrinted>
  <dcterms:created xsi:type="dcterms:W3CDTF">2015-05-01T01:40:58Z</dcterms:created>
  <dcterms:modified xsi:type="dcterms:W3CDTF">2018-07-13T02:12:19Z</dcterms:modified>
</cp:coreProperties>
</file>